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farlley.mazala\Desktop\Pasta prefeitura\Escola Nova\"/>
    </mc:Choice>
  </mc:AlternateContent>
  <bookViews>
    <workbookView xWindow="0" yWindow="0" windowWidth="28800" windowHeight="12435"/>
  </bookViews>
  <sheets>
    <sheet name="Planilha Orcamentaria" sheetId="6" r:id="rId1"/>
  </sheets>
  <definedNames>
    <definedName name="_xlnm.Print_Area" localSheetId="0">'Planilha Orcamentaria'!$A$1:$H$178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72" i="6" l="1"/>
  <c r="G72" i="6"/>
  <c r="E18" i="6"/>
  <c r="E19" i="6" s="1"/>
  <c r="G69" i="6" l="1"/>
  <c r="H69" i="6" s="1"/>
  <c r="G70" i="6"/>
  <c r="H70" i="6" s="1"/>
  <c r="G71" i="6"/>
  <c r="H71" i="6" s="1"/>
  <c r="G124" i="6" l="1"/>
  <c r="H124" i="6" s="1"/>
  <c r="E102" i="6" l="1"/>
  <c r="G89" i="6" l="1"/>
  <c r="H89" i="6" s="1"/>
  <c r="E34" i="6"/>
  <c r="E29" i="6" l="1"/>
  <c r="E188" i="6"/>
  <c r="E25" i="6"/>
  <c r="E24" i="6"/>
  <c r="E21" i="6" s="1"/>
  <c r="G156" i="6"/>
  <c r="H156" i="6" s="1"/>
  <c r="G154" i="6"/>
  <c r="H154" i="6" s="1"/>
  <c r="G155" i="6"/>
  <c r="H155" i="6" s="1"/>
  <c r="G153" i="6"/>
  <c r="H153" i="6" s="1"/>
  <c r="G152" i="6"/>
  <c r="H152" i="6" s="1"/>
  <c r="G149" i="6"/>
  <c r="H149" i="6" s="1"/>
  <c r="G150" i="6"/>
  <c r="H150" i="6" s="1"/>
  <c r="G151" i="6"/>
  <c r="H151" i="6" s="1"/>
  <c r="E176" i="6"/>
  <c r="G176" i="6"/>
  <c r="G175" i="6"/>
  <c r="G174" i="6"/>
  <c r="H174" i="6" s="1"/>
  <c r="G173" i="6"/>
  <c r="H173" i="6" s="1"/>
  <c r="G172" i="6"/>
  <c r="H172" i="6" s="1"/>
  <c r="G171" i="6"/>
  <c r="H171" i="6" s="1"/>
  <c r="G170" i="6"/>
  <c r="H170" i="6" s="1"/>
  <c r="G169" i="6"/>
  <c r="G168" i="6"/>
  <c r="H168" i="6" s="1"/>
  <c r="G167" i="6"/>
  <c r="H167" i="6" s="1"/>
  <c r="G165" i="6"/>
  <c r="H165" i="6" s="1"/>
  <c r="G164" i="6"/>
  <c r="H164" i="6" s="1"/>
  <c r="G163" i="6"/>
  <c r="H163" i="6" s="1"/>
  <c r="G166" i="6"/>
  <c r="H166" i="6" s="1"/>
  <c r="G162" i="6"/>
  <c r="H162" i="6" s="1"/>
  <c r="G161" i="6"/>
  <c r="G68" i="6"/>
  <c r="H68" i="6" s="1"/>
  <c r="G118" i="6"/>
  <c r="H118" i="6" s="1"/>
  <c r="H161" i="6" l="1"/>
  <c r="H169" i="6"/>
  <c r="H176" i="6"/>
  <c r="H175" i="6" s="1"/>
  <c r="E115" i="6" l="1"/>
  <c r="E114" i="6" s="1"/>
  <c r="G114" i="6"/>
  <c r="G115" i="6"/>
  <c r="H115" i="6" l="1"/>
  <c r="H114" i="6"/>
  <c r="G82" i="6"/>
  <c r="H82" i="6" s="1"/>
  <c r="G81" i="6"/>
  <c r="H81" i="6" s="1"/>
  <c r="G139" i="6" l="1"/>
  <c r="H139" i="6" s="1"/>
  <c r="G138" i="6"/>
  <c r="H138" i="6" s="1"/>
  <c r="G137" i="6"/>
  <c r="H137" i="6" s="1"/>
  <c r="G136" i="6"/>
  <c r="H136" i="6" s="1"/>
  <c r="F24" i="6" l="1"/>
  <c r="G24" i="6" s="1"/>
  <c r="G23" i="6"/>
  <c r="G27" i="6"/>
  <c r="H27" i="6" s="1"/>
  <c r="G26" i="6"/>
  <c r="E96" i="6"/>
  <c r="E120" i="6" s="1"/>
  <c r="E121" i="6" s="1"/>
  <c r="E122" i="6" s="1"/>
  <c r="G32" i="6"/>
  <c r="H32" i="6" s="1"/>
  <c r="E159" i="6" l="1"/>
  <c r="G135" i="6" l="1"/>
  <c r="H135" i="6" s="1"/>
  <c r="G159" i="6"/>
  <c r="H159" i="6" s="1"/>
  <c r="G160" i="6"/>
  <c r="H160" i="6" s="1"/>
  <c r="G158" i="6"/>
  <c r="H158" i="6" s="1"/>
  <c r="G157" i="6"/>
  <c r="E92" i="6"/>
  <c r="E91" i="6"/>
  <c r="H157" i="6" l="1"/>
  <c r="G148" i="6"/>
  <c r="H148" i="6" s="1"/>
  <c r="G145" i="6" l="1"/>
  <c r="H145" i="6" s="1"/>
  <c r="G146" i="6"/>
  <c r="H146" i="6" s="1"/>
  <c r="G147" i="6"/>
  <c r="H147" i="6" s="1"/>
  <c r="G144" i="6"/>
  <c r="H144" i="6" s="1"/>
  <c r="G142" i="6"/>
  <c r="H142" i="6" s="1"/>
  <c r="G143" i="6"/>
  <c r="H143" i="6" s="1"/>
  <c r="G141" i="6"/>
  <c r="H141" i="6" s="1"/>
  <c r="G140" i="6"/>
  <c r="G92" i="6"/>
  <c r="H92" i="6" s="1"/>
  <c r="G109" i="6"/>
  <c r="H109" i="6" s="1"/>
  <c r="E113" i="6"/>
  <c r="E112" i="6"/>
  <c r="G113" i="6"/>
  <c r="G112" i="6"/>
  <c r="H140" i="6" l="1"/>
  <c r="H112" i="6"/>
  <c r="H113" i="6"/>
  <c r="G67" i="6"/>
  <c r="H67" i="6" s="1"/>
  <c r="G66" i="6"/>
  <c r="H66" i="6" s="1"/>
  <c r="G65" i="6"/>
  <c r="H65" i="6" s="1"/>
  <c r="E42" i="6"/>
  <c r="G42" i="6" l="1"/>
  <c r="H42" i="6" s="1"/>
  <c r="G101" i="6" l="1"/>
  <c r="G108" i="6" l="1"/>
  <c r="H108" i="6" s="1"/>
  <c r="G110" i="6"/>
  <c r="H110" i="6" s="1"/>
  <c r="G111" i="6"/>
  <c r="H111" i="6" s="1"/>
  <c r="E100" i="6" l="1"/>
  <c r="E101" i="6" s="1"/>
  <c r="H101" i="6" s="1"/>
  <c r="G105" i="6"/>
  <c r="H105" i="6" s="1"/>
  <c r="G100" i="6"/>
  <c r="H100" i="6" l="1"/>
  <c r="E39" i="6"/>
  <c r="E36" i="6"/>
  <c r="E37" i="6"/>
  <c r="E40" i="6"/>
  <c r="G36" i="6"/>
  <c r="G37" i="6"/>
  <c r="E35" i="6"/>
  <c r="G62" i="6"/>
  <c r="H62" i="6" s="1"/>
  <c r="G63" i="6"/>
  <c r="H63" i="6" s="1"/>
  <c r="G64" i="6"/>
  <c r="H64" i="6" s="1"/>
  <c r="G60" i="6"/>
  <c r="H60" i="6" s="1"/>
  <c r="G59" i="6"/>
  <c r="H59" i="6" s="1"/>
  <c r="G58" i="6"/>
  <c r="H58" i="6" s="1"/>
  <c r="G57" i="6"/>
  <c r="H57" i="6" s="1"/>
  <c r="G17" i="6"/>
  <c r="E17" i="6"/>
  <c r="G16" i="6"/>
  <c r="H16" i="6" s="1"/>
  <c r="H17" i="6" l="1"/>
  <c r="H36" i="6"/>
  <c r="H37" i="6"/>
  <c r="G13" i="6"/>
  <c r="H13" i="6" s="1"/>
  <c r="G14" i="6"/>
  <c r="H14" i="6" s="1"/>
  <c r="G15" i="6"/>
  <c r="H15" i="6" s="1"/>
  <c r="G20" i="6" l="1"/>
  <c r="E98" i="6"/>
  <c r="G120" i="6"/>
  <c r="H26" i="6"/>
  <c r="G28" i="6"/>
  <c r="G77" i="6"/>
  <c r="G61" i="6"/>
  <c r="H61" i="6" s="1"/>
  <c r="H120" i="6" l="1"/>
  <c r="G41" i="6" l="1"/>
  <c r="H41" i="6" s="1"/>
  <c r="G30" i="6"/>
  <c r="H30" i="6" s="1"/>
  <c r="G134" i="6"/>
  <c r="H134" i="6" s="1"/>
  <c r="G19" i="6"/>
  <c r="H19" i="6" s="1"/>
  <c r="G127" i="6" l="1"/>
  <c r="G128" i="6"/>
  <c r="G129" i="6"/>
  <c r="G130" i="6"/>
  <c r="G131" i="6"/>
  <c r="G132" i="6"/>
  <c r="G133" i="6"/>
  <c r="G126" i="6"/>
  <c r="G122" i="6"/>
  <c r="G123" i="6"/>
  <c r="G121" i="6"/>
  <c r="G107" i="6"/>
  <c r="G103" i="6"/>
  <c r="G104" i="6"/>
  <c r="G102" i="6"/>
  <c r="G96" i="6"/>
  <c r="G97" i="6"/>
  <c r="G98" i="6"/>
  <c r="G95" i="6"/>
  <c r="G93" i="6"/>
  <c r="G91" i="6"/>
  <c r="G75" i="6"/>
  <c r="G76" i="6"/>
  <c r="G78" i="6"/>
  <c r="G79" i="6"/>
  <c r="G80" i="6"/>
  <c r="G83" i="6"/>
  <c r="G84" i="6"/>
  <c r="G85" i="6"/>
  <c r="G86" i="6"/>
  <c r="G87" i="6"/>
  <c r="G88" i="6"/>
  <c r="G74" i="6"/>
  <c r="G45" i="6"/>
  <c r="G46" i="6"/>
  <c r="G47" i="6"/>
  <c r="G48" i="6"/>
  <c r="G49" i="6"/>
  <c r="G50" i="6"/>
  <c r="H50" i="6" s="1"/>
  <c r="G51" i="6"/>
  <c r="H51" i="6" s="1"/>
  <c r="G52" i="6"/>
  <c r="H52" i="6" s="1"/>
  <c r="G53" i="6"/>
  <c r="H53" i="6" s="1"/>
  <c r="G54" i="6"/>
  <c r="H54" i="6" s="1"/>
  <c r="G55" i="6"/>
  <c r="H55" i="6" s="1"/>
  <c r="G56" i="6"/>
  <c r="H56" i="6" s="1"/>
  <c r="G44" i="6"/>
  <c r="G35" i="6"/>
  <c r="H35" i="6" s="1"/>
  <c r="G38" i="6"/>
  <c r="H38" i="6" s="1"/>
  <c r="G39" i="6"/>
  <c r="H39" i="6" s="1"/>
  <c r="G40" i="6"/>
  <c r="H40" i="6" s="1"/>
  <c r="G34" i="6"/>
  <c r="G31" i="6"/>
  <c r="G29" i="6"/>
  <c r="G22" i="6"/>
  <c r="G25" i="6"/>
  <c r="G21" i="6"/>
  <c r="G12" i="6"/>
  <c r="H12" i="6" s="1"/>
  <c r="G18" i="6"/>
  <c r="H18" i="6" s="1"/>
  <c r="G11" i="6"/>
  <c r="H128" i="6" l="1"/>
  <c r="H129" i="6"/>
  <c r="H127" i="6"/>
  <c r="H86" i="6"/>
  <c r="H85" i="6"/>
  <c r="H131" i="6"/>
  <c r="H132" i="6"/>
  <c r="H133" i="6"/>
  <c r="H126" i="6"/>
  <c r="H123" i="6"/>
  <c r="G117" i="6"/>
  <c r="H117" i="6" s="1"/>
  <c r="H116" i="6" s="1"/>
  <c r="H104" i="6"/>
  <c r="H107" i="6"/>
  <c r="H106" i="6" s="1"/>
  <c r="H97" i="6"/>
  <c r="H95" i="6"/>
  <c r="H91" i="6"/>
  <c r="H93" i="6"/>
  <c r="H75" i="6"/>
  <c r="H76" i="6"/>
  <c r="H77" i="6"/>
  <c r="H79" i="6"/>
  <c r="H80" i="6"/>
  <c r="H83" i="6"/>
  <c r="H84" i="6"/>
  <c r="H87" i="6"/>
  <c r="H88" i="6"/>
  <c r="H74" i="6"/>
  <c r="H45" i="6"/>
  <c r="H46" i="6"/>
  <c r="H47" i="6"/>
  <c r="H48" i="6"/>
  <c r="H49" i="6"/>
  <c r="H44" i="6"/>
  <c r="H34" i="6"/>
  <c r="H33" i="6" s="1"/>
  <c r="H31" i="6"/>
  <c r="H22" i="6"/>
  <c r="H23" i="6"/>
  <c r="H24" i="6"/>
  <c r="H25" i="6"/>
  <c r="H21" i="6"/>
  <c r="H11" i="6"/>
  <c r="H10" i="6" s="1"/>
  <c r="H130" i="6"/>
  <c r="H98" i="6"/>
  <c r="H29" i="6"/>
  <c r="G125" i="6"/>
  <c r="G116" i="6"/>
  <c r="G106" i="6"/>
  <c r="G99" i="6"/>
  <c r="G94" i="6"/>
  <c r="G90" i="6"/>
  <c r="G73" i="6"/>
  <c r="G33" i="6"/>
  <c r="G43" i="6"/>
  <c r="H43" i="6" l="1"/>
  <c r="H20" i="6"/>
  <c r="H125" i="6"/>
  <c r="H90" i="6"/>
  <c r="H28" i="6"/>
  <c r="H78" i="6"/>
  <c r="H73" i="6" s="1"/>
  <c r="H121" i="6"/>
  <c r="H96" i="6"/>
  <c r="H94" i="6" s="1"/>
  <c r="H122" i="6"/>
  <c r="H103" i="6"/>
  <c r="H102" i="6"/>
  <c r="H119" i="6" l="1"/>
  <c r="H99" i="6"/>
  <c r="H178" i="6" l="1"/>
</calcChain>
</file>

<file path=xl/sharedStrings.xml><?xml version="1.0" encoding="utf-8"?>
<sst xmlns="http://schemas.openxmlformats.org/spreadsheetml/2006/main" count="638" uniqueCount="492">
  <si>
    <t>ITEM</t>
  </si>
  <si>
    <t>DESCRIÇÃO</t>
  </si>
  <si>
    <t>QUANTIDADE</t>
  </si>
  <si>
    <t>UNIDADE</t>
  </si>
  <si>
    <t>CÓDIGO</t>
  </si>
  <si>
    <t>DIRETA</t>
  </si>
  <si>
    <t>INDIRETA</t>
  </si>
  <si>
    <t>(    )</t>
  </si>
  <si>
    <t>LDI</t>
  </si>
  <si>
    <t>PREÇO TOTAL</t>
  </si>
  <si>
    <t xml:space="preserve">FORMA DE EXECUÇÃO: </t>
  </si>
  <si>
    <t>PREÇO UNITÁRIO S/ LDI</t>
  </si>
  <si>
    <t>PREÇO UNITÁRIO C/ LDI</t>
  </si>
  <si>
    <t>1.1</t>
  </si>
  <si>
    <t>2.1</t>
  </si>
  <si>
    <t>2.2</t>
  </si>
  <si>
    <t>2.3</t>
  </si>
  <si>
    <t>(  x  )</t>
  </si>
  <si>
    <t>SERVIÇOS PRELIMINARES</t>
  </si>
  <si>
    <t>unid.</t>
  </si>
  <si>
    <t>m²</t>
  </si>
  <si>
    <t>1.4</t>
  </si>
  <si>
    <t>2.4</t>
  </si>
  <si>
    <t>SUPERESTRUTURA</t>
  </si>
  <si>
    <t>3.1</t>
  </si>
  <si>
    <t>4.1</t>
  </si>
  <si>
    <t>4.2</t>
  </si>
  <si>
    <t>m³</t>
  </si>
  <si>
    <t>5.1</t>
  </si>
  <si>
    <t>5.2</t>
  </si>
  <si>
    <t>5.3</t>
  </si>
  <si>
    <t>5.4</t>
  </si>
  <si>
    <t>5.5</t>
  </si>
  <si>
    <t>5.6</t>
  </si>
  <si>
    <t>5.7</t>
  </si>
  <si>
    <t>5.8</t>
  </si>
  <si>
    <t>5.9</t>
  </si>
  <si>
    <t>5.10</t>
  </si>
  <si>
    <t>5.11</t>
  </si>
  <si>
    <t>5.12</t>
  </si>
  <si>
    <t>5.13</t>
  </si>
  <si>
    <t>COBERTURA</t>
  </si>
  <si>
    <t>INSTALAÇÃO HIDRO-SANITÁRIA</t>
  </si>
  <si>
    <t>5.14</t>
  </si>
  <si>
    <t>pt</t>
  </si>
  <si>
    <t>3.2</t>
  </si>
  <si>
    <t>2.5</t>
  </si>
  <si>
    <t>m</t>
  </si>
  <si>
    <t>4.5</t>
  </si>
  <si>
    <t>3.3</t>
  </si>
  <si>
    <t xml:space="preserve">TOTAL GERAL </t>
  </si>
  <si>
    <t>6.5</t>
  </si>
  <si>
    <t>6.6</t>
  </si>
  <si>
    <t>6.7</t>
  </si>
  <si>
    <t>6.8</t>
  </si>
  <si>
    <t>ALVENARIA</t>
  </si>
  <si>
    <t>7.1</t>
  </si>
  <si>
    <t>7.2</t>
  </si>
  <si>
    <t>REVESTIMENTO</t>
  </si>
  <si>
    <t>8.1</t>
  </si>
  <si>
    <t>8.2</t>
  </si>
  <si>
    <t>8.4</t>
  </si>
  <si>
    <t>PISO</t>
  </si>
  <si>
    <t>9.1</t>
  </si>
  <si>
    <t>9.2</t>
  </si>
  <si>
    <t>9.3</t>
  </si>
  <si>
    <t>ESQUADRIAS</t>
  </si>
  <si>
    <t>VIDRO</t>
  </si>
  <si>
    <t>11.1</t>
  </si>
  <si>
    <t>PINTURA</t>
  </si>
  <si>
    <t>12.1</t>
  </si>
  <si>
    <t>12.2</t>
  </si>
  <si>
    <t>12.3</t>
  </si>
  <si>
    <t>DIVERSOS</t>
  </si>
  <si>
    <t>13.1</t>
  </si>
  <si>
    <t>13.2</t>
  </si>
  <si>
    <t>13.3</t>
  </si>
  <si>
    <t>13.4</t>
  </si>
  <si>
    <t>13.5</t>
  </si>
  <si>
    <t>PEITORIL DE GRANITO CINZA ANDORINHA E = 3 CM</t>
  </si>
  <si>
    <t>SOLEIRA DE GRANITO CINZA ANDORINHA E = 3 CM</t>
  </si>
  <si>
    <t>PASSEIOS DE CONCRETO E = 6 CM, FCK = 10 MPA, JUNTA SECA</t>
  </si>
  <si>
    <t>PREPARAÇÃO PARA EMASSAMENTO OU PINTURA (LÁTEX/ACRÍLICA) EM PAREDE, INCLUSIVE UMA (1) DEMÃO DE SELADOR ACRÍLICO</t>
  </si>
  <si>
    <t>PINTURA ACRÍLICA EM PAREDE, DUAS (2) DEMÃOS, EXCLUSIVE SELADOR ACRÍLICO E MASSA ACRÍLICA/CORRIDA (PVA)</t>
  </si>
  <si>
    <t>PINTURA COM VERNIZ SINTÉTICO MARÍTIMO EM ESQUADRIAS DE MADEIRA, DUAS (2) DEMÃOS, ACABAMENTO TIPO ACETINADO (BRILHO SÚTIL)</t>
  </si>
  <si>
    <t>PORTA EM MADEIRA DE LEI ESPECIAL COMPLETA 80 X 210 CM, COM REVESTIMENTO EM LAMINADO MELAMÍNICO NAS DUAS FACES, INCLUSIVE FERRAGENS E MAÇANETA TIPO ALAVANCA</t>
  </si>
  <si>
    <t>CONTRAPISO DESEMPENADO COM ARGAMASSA, TRAÇO 1:3 (CIMENTO E AREIA), ESP. 30MM</t>
  </si>
  <si>
    <t>REVESTIMENTO COM CERÂMICA APLICADO EM PISO, ACABAMENTO ESMALTADO, AMBIENTE INTERNO, PADRÃO EXTRA, DIMENSÃO DA PEÇA ATÉ 2025 CM2, PEI V, ASSENTAMENTO COM ARGAMASSA INDUSTRIALIZADA, INCLUSIVE REJUNTAMENTO</t>
  </si>
  <si>
    <t>RODAPÉ COM REVESTIMENTO EM CERÂMICA ESMALTADA COMERCIAL, ALTURA 10CM, PEI IV, ASSENTAMENTO COM ARGAMASSA INDUSTRIALIZADA, INCLUSIVE REJUNTAMENTO</t>
  </si>
  <si>
    <t>ALVENARIA DE VEDAÇÃO COM TIJOLO CERÂMICO FURADO, ESP. 14CM, PARA REVESTIMENTO, INCLUSIVE ARGAMASSA PARA ASSENTAMENTO</t>
  </si>
  <si>
    <t>CHAPISCO COM ARGAMASSA, TRAÇO 1:3 (CIMENTO E AREIA), ESP. 5MM, APLICADO EM ALVENARIA/ESTRUTURA DE CONCRETO COM COLHER, PREPARO MECÂNICO</t>
  </si>
  <si>
    <t>REBOCO COM ARGAMASSA, TRAÇO 1:2:8 (CIMENTO, CAL E AREIA), ESP. 20MM, APLICAÇÃO MANUAL, PREPARO MECÂNICO</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</si>
  <si>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</si>
  <si>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 xml:space="preserve">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
</t>
  </si>
  <si>
    <t>LUMINÁRIA COMERCIAL CHANFRADA DE SOBREPOR COMPLETA, PARA UMA (1) LÂMPADA TUBULAR LED 1X18W-ØT8, TEMPERATURA DA COR 6500K, FORNECIMENTO E INSTALAÇÃO, INCLUSIVE BASE E LÂMPADA</t>
  </si>
  <si>
    <t>ED-13336</t>
  </si>
  <si>
    <t>DISJUNTOR BIPOLAR TERMOMAGNÉTICO 10KA, DE 50A</t>
  </si>
  <si>
    <t>ESCAVAÇÃO MANUAL DE VALAS H &lt;= 1,50 M</t>
  </si>
  <si>
    <t>SABONETEIRA METÁLICA CROMADA, TIPO CONCHA, DE SOBREPOR</t>
  </si>
  <si>
    <t>PAPELEIRA METÁLICA CROMADA, INCLUSIVE FIXAÇÃO</t>
  </si>
  <si>
    <t>ASSENTO BRANCO PARA VASO</t>
  </si>
  <si>
    <t>BACIA SANITÁRIA (VASO) DE LOUÇA COM CAIXA ACOPLADA, COR BRANCA, INCLUSIVE ACESSÓRIOS DE FIXAÇÃO/VEDAÇÃO, ENGATE FLEXÍVEL METÁLICO, FORNECIMENTO, INSTALAÇÃO E REJUNTAMENTO</t>
  </si>
  <si>
    <t>APILOAMENTO DO FUNDO DE VALAS COM PLACA</t>
  </si>
  <si>
    <t>LOCAÇÃO DA OBRA (GABARITO)</t>
  </si>
  <si>
    <t>FORNECIMENTO E COLOCAÇÃO DE PLACA DE OBRA EM CHAPA GALVANIZADA (3,00 X 1,5 0 M) - EM CHAPA GALVANIZADA 0,26 AFIXADAS COM REBITES 540 E PARAFUSOS 3/8, EM ESTRUTURA METÁLICA VIGA U 2" ENRIJECIDA COM METALON 20 X 20, SUPORTE EM EUCALIPTO AUTOCLAVADO PINTADAS</t>
  </si>
  <si>
    <t>FUNDAÇÃO</t>
  </si>
  <si>
    <t>4.3</t>
  </si>
  <si>
    <t>4.4</t>
  </si>
  <si>
    <t>CONDUTOR DE AP DO TELHADO EM TUBO PVC ESGOTO, INCLUSIVE CONEXÕES E SUPORTES, 100 MM</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</si>
  <si>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</si>
  <si>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</si>
  <si>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 xml:space="preserve">PONTO DE EMBUTIR PARA ÁGUA FRIA EM TUBO DE PVC RÍGIDO SOLDÁVEL, DN 20MM (1/2"), EMBUTIDO NA ALVENARIA COM DISTÂNCIA DE ATÉ CINCO (5) METROS DA TOMADA DE ÁGUA, INCLUSIVE CONEXÕES E FIXAÇÃO DO TUBO COM ENCHIMENTO DO RASGO NA ALVENARIA/CONCRETO COM ARGAMASSA
</t>
  </si>
  <si>
    <t>GRELHA/PORTA GRELHA AÇO INOX, FECHO GIRATÓRIO 100 X 100 MM</t>
  </si>
  <si>
    <t>CAIXA SIFONADA EM PVC COM GRELHA REDONDA 100 X 100 X 40 MM</t>
  </si>
  <si>
    <t>REGISTRO DE GAVETA, TIPO BASE,  ROSCÁVEL 3/4" (PARA TUBO SOLDÁVEL OU PPR DN 25MM/CPVC DN 22MM), INCLUSIVE ACABAMENTO (PADRÃO MÉDIO) E CANOPLA CROMADO</t>
  </si>
  <si>
    <t>REGISTRO DE PRESSÃO, TIPO BASE,  ROSCÁVEL 3/4" (PARA TUBO SOLDÁVEL OU PPR DN 25MM/CPVC DN 22MM), INCLUSIVE ACABAMENTO (PADRÃO MÉDIO) E CANOPLA CROMADOS</t>
  </si>
  <si>
    <t>8.3</t>
  </si>
  <si>
    <t>EMBOÇO COM ARGAMASSA, TRAÇO 1:6 (CIMENTO E AREIA), ESP. 20MM, APLICAÇÃO MANUAL, PREPARO MECÂNICO</t>
  </si>
  <si>
    <t>REVESTIMENTO COM CERÂMICA APLICADO EM PAREDE, ACABAMENTO ESMALTADO, AMBIENTE INTERNO/EXTERNO, PADRÃO EXTRA, DIMENSÃO DA PEÇA ATÉ 2025 CM2, PEI III, ASSENTAMENTO COM ARGAMASSA INDUSTRIALIZADA, INCLUSIVE REJUNTAMENTO</t>
  </si>
  <si>
    <t>ED-9081</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</si>
  <si>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</si>
  <si>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VERGA EM CONCRETO ESTRUTURAL PARA VÃOS DE ATÉ 150CM, PREPARADO EM OBRA COM BETONEIRA, CONTROLE "A", COM FCK 20 MPA, MOLDADA IN LOCO, INCLUSIVE ARMAÇÃO</t>
  </si>
  <si>
    <t>ED-9904</t>
  </si>
  <si>
    <t>2.7</t>
  </si>
  <si>
    <t>PINTURA COM EMULSÃO ASFÁLTICA, DUAS (2) DEMÃOS</t>
  </si>
  <si>
    <t>6.1</t>
  </si>
  <si>
    <t>6.2</t>
  </si>
  <si>
    <t>6.3</t>
  </si>
  <si>
    <t>6.4</t>
  </si>
  <si>
    <t>10.1</t>
  </si>
  <si>
    <t>6.9</t>
  </si>
  <si>
    <t>DIVISÓRIA EM GRANITO CINZA ANDORINHA E = 3 CM, INCLUSIVE FERRAGENS EM LATÃO CROMADO</t>
  </si>
  <si>
    <t>PORTA DE MADEIRA, TIPO PRANCHETA, COM MARCO FERRO "L" 1 1/4 X 1/8", TARJETA LIVRE/OCUPADO E DOBRADIÇAS - 55 X 160 CM</t>
  </si>
  <si>
    <t>ED-50227</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</si>
  <si>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</si>
  <si>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6.10</t>
  </si>
  <si>
    <t>6.11</t>
  </si>
  <si>
    <t>CABO DE COBRE FLEXÍVEL, CLASSE 5, ISOLAMENTO TIPO LSHF/ATOX, NÃO HALOGENADO, ANTICHAMA, TERMOPLÁSTICO, UNIPOLAR, SEÇÃO 10 MM2, 70°C, 450/750V</t>
  </si>
  <si>
    <t>CABO DE COBRE FLEXÍVEL, CLASSE 5, ISOLAMENTO TIPO LSHF/ATOX, NÃO HALOGENADO, ANTICHAMA, TERMOPLÁSTICO, UNIPOLAR, SEÇÃO 4 MM2, 70°C, 450/750V</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</si>
  <si>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</si>
  <si>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6.12</t>
  </si>
  <si>
    <t>6.13</t>
  </si>
  <si>
    <t>ATERRAMENTO COMPLETO, COM HASTES COPPERWELD 5/8" X 2,40 M</t>
  </si>
  <si>
    <t>CAIXA PRÉ MOLDADA PARA ATERRAMENTO COM TAMPA DE CONCRETO 25 X 25 X 50 CM, INCLUSIVE ESCAVAÇÃO E BOTA FORA</t>
  </si>
  <si>
    <t>TORNEIRA METÁLICA PARA LAVATÓRIO, ABERTURA 1/4 DE VOLTA, ACABAMENTO CROMADO, COM AREJADOR, APLICAÇÃO DE MESA, INCLUSIVE ENGATE FLEXÍVEL METÁLICO, FORNECIMENTO E INSTALAÇÃO</t>
  </si>
  <si>
    <t>BANCADA EM GRANITO, COR CINZA ANDORINHA, ESP. 2CM, ACABAMENTO POLIDO, APOIADA EM CONSOLE DE METALON (50X30)MM, EXCLUSIVE RODABANCA/FRONTÃO, TESTEIRA/FAIXA, FURO EM BANCADA, CUBA METÁLICA, VÁLVULA, SIFÃO, TORNEIRA E ENGATE FLEXÍVEL</t>
  </si>
  <si>
    <t>ED-21631</t>
  </si>
  <si>
    <t>13.6</t>
  </si>
  <si>
    <t>13.7</t>
  </si>
  <si>
    <t>13.8</t>
  </si>
  <si>
    <t>FURO DE BOJO EM BANCADA DE GRANITO/MÁRMORE, INCLUSIVE COLAGEM COM MASSA PLÁSTICA</t>
  </si>
  <si>
    <t>RODABANCA/FRONTÃO PARA BANCADA EM GRANITO, COR CINZA ANDORINHA, ESP. 2CM, ALTURA DE 7CM, INCLUSIVE REJUNTAMENTO EM MASSA PLÁSTICA NA COR DA PEDRA</t>
  </si>
  <si>
    <t>TESTEIRA EM GRANITO CINZA ANDORINHA</t>
  </si>
  <si>
    <t>Referência: Preço Planilha SEINFRA - Junho 2022 - Desonerado</t>
  </si>
  <si>
    <t>ED-48232</t>
  </si>
  <si>
    <t>ED-50223</t>
  </si>
  <si>
    <t>ED-50225</t>
  </si>
  <si>
    <t>ED-50221</t>
  </si>
  <si>
    <t>ED-50273</t>
  </si>
  <si>
    <t>ED-50152</t>
  </si>
  <si>
    <t>ED-50727</t>
  </si>
  <si>
    <t>ED-50761</t>
  </si>
  <si>
    <t>ED-50732</t>
  </si>
  <si>
    <t>ED-50330</t>
  </si>
  <si>
    <t>ED-50297</t>
  </si>
  <si>
    <t>ED-48156</t>
  </si>
  <si>
    <t>ED-48181</t>
  </si>
  <si>
    <t>ED-48187</t>
  </si>
  <si>
    <t>ED-50010</t>
  </si>
  <si>
    <t>ED-50283</t>
  </si>
  <si>
    <t>ED-49965</t>
  </si>
  <si>
    <t>ED-49945</t>
  </si>
  <si>
    <t>ED-49989</t>
  </si>
  <si>
    <t>ED-49605</t>
  </si>
  <si>
    <t>ED-49593</t>
  </si>
  <si>
    <t>ED-50568</t>
  </si>
  <si>
    <t>ED-50542</t>
  </si>
  <si>
    <t>ED-50771</t>
  </si>
  <si>
    <t>1.2</t>
  </si>
  <si>
    <t>1.3</t>
  </si>
  <si>
    <t>ENGRADAMENTO PARA TELHA CERÂMICA OU CONCRETO EM MADIERA PARAJU</t>
  </si>
  <si>
    <t>ED-48407</t>
  </si>
  <si>
    <t>COBERTURA EM TELHA CERÂMICA COLONIAL PLANA</t>
  </si>
  <si>
    <t>ED-48420</t>
  </si>
  <si>
    <t>ED-50232</t>
  </si>
  <si>
    <t>ED-51145</t>
  </si>
  <si>
    <t>ED-50998</t>
  </si>
  <si>
    <t>ED-51003</t>
  </si>
  <si>
    <t>ED-48533</t>
  </si>
  <si>
    <t>ED-48351</t>
  </si>
  <si>
    <t>ED-48347</t>
  </si>
  <si>
    <t>ED-48342</t>
  </si>
  <si>
    <t>ED-50514</t>
  </si>
  <si>
    <t>ED-50451</t>
  </si>
  <si>
    <t>ED-50527</t>
  </si>
  <si>
    <t>13.9</t>
  </si>
  <si>
    <t>M</t>
  </si>
  <si>
    <t>CORRIMÃO SIMPLES EM TUBO DE AÇO INOX  D=1 1/2"  FIXADO EM ALVENARIA</t>
  </si>
  <si>
    <t>ED-50941</t>
  </si>
  <si>
    <t>ED-50228</t>
  </si>
  <si>
    <t>PILAR EM CONCRETO APARENTE 20 MPA, INCLUSIVE, ARMAÇÃO, FORMA PLASTIFICADA E DESFORMA</t>
  </si>
  <si>
    <t>ED-50842</t>
  </si>
  <si>
    <t>4.6</t>
  </si>
  <si>
    <t>VIGA DE 0,21 A 0,35 M DE LARGURA EM CONCRETO 20MPa, APARENTE, ARMAÇÃO, FORMA PLASTIFICADA, ESCORAMENTO E DESFORMA</t>
  </si>
  <si>
    <t>ED-50850</t>
  </si>
  <si>
    <t>ED-48702</t>
  </si>
  <si>
    <t>ED-48700</t>
  </si>
  <si>
    <t>ED-48966</t>
  </si>
  <si>
    <t>ED-48956</t>
  </si>
  <si>
    <t>5.15</t>
  </si>
  <si>
    <t>ED-50105</t>
  </si>
  <si>
    <t>ED-50230</t>
  </si>
  <si>
    <t>ED-49244</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</si>
  <si>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</si>
  <si>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ED-17905</t>
  </si>
  <si>
    <t>INSTALAÇÕES ELÉTRICAS</t>
  </si>
  <si>
    <t>CALHA EM CHAPA GALVANIZADA, ESP. 0,65MM (GSG-24), COM DESENVOLVIMENTO DE 75CM, INCLUSIVE IÇAMENTO MANUAL VERTICAL</t>
  </si>
  <si>
    <t>ED-50659</t>
  </si>
  <si>
    <t>ED-50668</t>
  </si>
  <si>
    <t>RUFO E CONTRA-RUFO EM CHAPA GALVANIZADA, ESP. 0,65MM (GSG-24), COM DESENVOLVIMENTO DE 50CM, INCLUSIVE IÇAMENTO MANUAL VERTICAL</t>
  </si>
  <si>
    <t>ED-50679</t>
  </si>
  <si>
    <t>ED-50174</t>
  </si>
  <si>
    <t>ED-51094</t>
  </si>
  <si>
    <t>ED-51107</t>
  </si>
  <si>
    <t>12.4</t>
  </si>
  <si>
    <t>EMASSAMENTO EM PAREDE COM MASSA ACRÍLICA, UMA (1) DEMÃO, INCLUSIVE LIXAMENTO PARA PINTURA</t>
  </si>
  <si>
    <t>ED-50473</t>
  </si>
  <si>
    <t>FORNECIMENTO E ASSENTAMENTO DE TUBO PVC RÍGIDO, COLETOR DE ESGOTO LISO (JEI), DN 100 MM (4"), INCLUSIVE CONEXÕES</t>
  </si>
  <si>
    <t xml:space="preserve"> Prefeitura Municipal de Rodeiro</t>
  </si>
  <si>
    <t>PLANILHA ORÇAMENTÁRIA DE CUSTOS</t>
  </si>
  <si>
    <t>Daniel Póvoa Lavorato</t>
  </si>
  <si>
    <t>Engenheiro Civil - CREA 70090/D</t>
  </si>
  <si>
    <t>1.5</t>
  </si>
  <si>
    <t>1.6</t>
  </si>
  <si>
    <t>1.7</t>
  </si>
  <si>
    <t>OBRA: Construção de Escola</t>
  </si>
  <si>
    <t>DATA : 25/10/2022</t>
  </si>
  <si>
    <t>PRAZO DE EXECUÇÃO: 08 meses</t>
  </si>
  <si>
    <t>1.8</t>
  </si>
  <si>
    <t>1.9</t>
  </si>
  <si>
    <t xml:space="preserve">LIGAÇÃO DE ÁGUA PROVISÓRIA PARA CANTEIRO,  INCLUSIVE HIDRÔMETRO E CAVALETE PARA MEDIÇÃO DE ÁGUA - ENTRADA PRINCIPAL, EM AÇO GALVANIZADO DN 20MM (1/2") - </t>
  </si>
  <si>
    <t>ED-50150</t>
  </si>
  <si>
    <t>LIGAÇÃO PROVISÓRIA DE LUZ E FORÇA-PADRÃO PROVISÓRIO 30KVA</t>
  </si>
  <si>
    <t>ED-50151</t>
  </si>
  <si>
    <t>BARRACÃO DE OBRA, EM CHAPA DE COMPENSADO RESINADO, INCLUSIVE  INSTALAÇÕES SANITÁRIAS E MOBILIÁRIO - PADRÃO DER-MG</t>
  </si>
  <si>
    <t>ED-50135</t>
  </si>
  <si>
    <t>TAPUME EM CHAPA COMPENSADO DE 12 MM E PONTALETES H = 2,20 M</t>
  </si>
  <si>
    <t>ED-50159</t>
  </si>
  <si>
    <t>RO-40114</t>
  </si>
  <si>
    <t>RASPAGEM E LIMPEZA DE VEGETAÇÃO COM REGULARIZAÇÃO DO TERRENO</t>
  </si>
  <si>
    <t>5.16</t>
  </si>
  <si>
    <t>5.17</t>
  </si>
  <si>
    <t>5.18</t>
  </si>
  <si>
    <t>5.19</t>
  </si>
  <si>
    <t>MICTÓRIO SIFONADO DE LOUÇA BRANCA, INCLUSIVE ENGATE FLEXÍVEL, EXCLUSIVE VÁLVULA DE DESCARGA</t>
  </si>
  <si>
    <t>ED-50286</t>
  </si>
  <si>
    <t xml:space="preserve">LAVATÓRIO DE LOUÇA BRANCA COM COLUNA, TAMANHO MÉDIO, INCLUSIVE ACESSÓRIOS DE FIXAÇÃO, VÁLVULA DE ESCOAMENTO DE METAL COM ACABAMENTO CROMADO, </t>
  </si>
  <si>
    <t>ED-50282</t>
  </si>
  <si>
    <t>TANQUE DE LOUÇA BRANCA COM COLUNA, CAPACIDADE 22 LITROS, INCLUSIVE ACESSÓRIOS DE FIXAÇÃO, FORNECIMENTO, INSTALAÇÃO E REJUNTAMENTO, EXCLUSIVE TORNEIRA, VÁLVULA DE ESCOAMENTO E SIFÃO</t>
  </si>
  <si>
    <t>ED-50289</t>
  </si>
  <si>
    <t>TORNEIRA METÁLICA PARA TANQUE, ACABAMENTO CROMADO, BICO COM ROSCA, FORNECIMENTO E INSTALAÇÃO</t>
  </si>
  <si>
    <t>ED-50331</t>
  </si>
  <si>
    <t>5.20</t>
  </si>
  <si>
    <t>5.21</t>
  </si>
  <si>
    <t>5.22</t>
  </si>
  <si>
    <t xml:space="preserve">BARRA DE APOIO EM AÇO INOX POLIDO PARA LAVATÓRIO DE CANTO, DN 1.1/4" (31,75MM), PARA ACESSIBILIDADE (PMR/PCR), INSTALADO EM PAREDE, INCLUSIVE </t>
  </si>
  <si>
    <t>ED-48167</t>
  </si>
  <si>
    <t xml:space="preserve">BARRA DE APOIO EM AÇO INOX POLIDO RETA, DN 1.1/4" (31,75MM), PARA ACESSIBILIDADE (PMR/PCR), COMPRIMENTO 100CM, INSTALADO EM PAREDE, INCLUSIVE </t>
  </si>
  <si>
    <t>ED-48161</t>
  </si>
  <si>
    <t>CHUVEIRO-ELÉTRICO CROMADO 1/2"</t>
  </si>
  <si>
    <t>ED-50313</t>
  </si>
  <si>
    <t>4.7</t>
  </si>
  <si>
    <t>4.8</t>
  </si>
  <si>
    <t>COBERTURA EM TELHA METÁLICA GALVANIZADA TRAPEZOIDAL, TIPO DUPLA TERMOACÚSTICA COM DUAS FACES TRAPEZOIDAIS, ESP. 0,43MM, PREENCHIMENTO EM POLIESTIRENO EXPANDIDO/ISOPOR COM ESP. 30MM, ACABAMENTO NATURAL, INCLUSIVE ACESSÓRIOS PARA FIXAÇÃO, FORNECIMENTO E INSTALAÇÃO</t>
  </si>
  <si>
    <t>ED-48429</t>
  </si>
  <si>
    <t>composição</t>
  </si>
  <si>
    <t>FORRO DE GESSO EM PLACAS ACARTONADAS - FGE</t>
  </si>
  <si>
    <t>ED-49686</t>
  </si>
  <si>
    <t>FORNECIMENTO, FABRICAÇÃO, TRANSPORTE E MONTAGEM DE ESTRUTURA METÁLICA PARA TELHADO  TELHAS METÁLICAS, INCLUSIVE PINTURA PRIMER</t>
  </si>
  <si>
    <t>9.4</t>
  </si>
  <si>
    <t>9.5</t>
  </si>
  <si>
    <t>PLACA DE BORRACHA 500 X 500 X 3,5 MM PASTILHADO PARA COLA PRETO</t>
  </si>
  <si>
    <t>ED-50538</t>
  </si>
  <si>
    <t>10.4</t>
  </si>
  <si>
    <t>PORTA DE MADEIRA, TIPO PRANCHETA, COM MARCO FERRO "L" 1 1/4 X 1/8", TARJETA E DOBRADIÇAS - 100 X 160 CM</t>
  </si>
  <si>
    <t>10.2</t>
  </si>
  <si>
    <t>10.3</t>
  </si>
  <si>
    <t>9.6</t>
  </si>
  <si>
    <t>ED-49597</t>
  </si>
  <si>
    <t>TELA DE AÇO CA 60 SOLDADA TIPO Q61, DIAMETRO DO FIO 3,4MM, DIMENSÕES DA TRAMA 150X150MM,  0,97 KG / M²</t>
  </si>
  <si>
    <t>MATED 12230</t>
  </si>
  <si>
    <t>LAJE DE TRANSIÇÃO E = 8 CM, SEM JUNTA, FCK = 10 MPA (MANUAL)</t>
  </si>
  <si>
    <t>ED-50590</t>
  </si>
  <si>
    <t>4.9</t>
  </si>
  <si>
    <t>CUMEEIRA PARA TELHA CERÂMICA, INCLUSIVE ASSENTAMENTO EM ARGAMASSA, TRAÇO 1:2:9 (CIMENTO, CAL E AREIA), PREPARO MECÂNICO</t>
  </si>
  <si>
    <t>ED-48400</t>
  </si>
  <si>
    <t>5.23</t>
  </si>
  <si>
    <t>5.24</t>
  </si>
  <si>
    <t>DUCHA HIGIÊNICA COM REGISTRO PARA CONTROLE DE FLUXO DE ÁGUA, DIÂMETRO 1/2" (20MM), INCLUSIVE FORNECIMENTO E INSTALAÇÃO</t>
  </si>
  <si>
    <t>ED-50316</t>
  </si>
  <si>
    <t>CUBA EM AÇO INOXIDÁVEL DE EMBUTIR, AISI 304, APLICAÇÃO PARA PIA (465X330X115MM), NÚMERO 1, ASSENTAMENTO EM BANCADA, INCLUSIVE VÁLVULA DE ESCOAMENTO DE METAL COM ACABAMENTO CROMADO, SIFÃO DE METAL TIPO COPO COM ACABAMENTO CROMADO, FORNECIMENTO E INSTALAÇÃO</t>
  </si>
  <si>
    <t>ED-50277</t>
  </si>
  <si>
    <t>TORNEIRA METÁLICA PARA PIA, BICA MÓVEL, ABERTURA 1/4 DE VOLTA, ACABAMENTO CROMADO, COM AREJADOR, APLICAÇÃO DE MESA, INCLUSIVE ENGATE FLEXÍVEL METÁLICO,</t>
  </si>
  <si>
    <t>ED-50324</t>
  </si>
  <si>
    <t>PORTA EM MADEIRA DE LEI ESPECIAL COMPLETA 70 X 210 CM, COM REVESTIMENTO EM LAMINADO MELAMÍNICO NAS DUAS FACES, INCLUSIVE FERRAGENS E MAÇANETA TIPO ALAVANCA</t>
  </si>
  <si>
    <t>ED-49606</t>
  </si>
  <si>
    <t>PORTA EM MADEIRA DE LEI ESPECIAL COMPLETA 90 X 210 CM, PARA PINTURA, PARA P.N.E., COM PROTEÇÃO INFERIOR EM LAMINADO MELAMÍNICO, INCLUSIVE FERRAGENS E MAÇANETA TIPO ALAVANCA (P2)</t>
  </si>
  <si>
    <t>10.5</t>
  </si>
  <si>
    <t>10.6</t>
  </si>
  <si>
    <t>10.7</t>
  </si>
  <si>
    <t>ED-49604</t>
  </si>
  <si>
    <t>FORNECIMENTO E ASSENTAMENTO DE JANELA DE ALUMÍNIO, LINHA SUPREMA ACABAMENTO ANODIZADO, TIPO MAXIM-AR COM CONTRAMARCO, INCLUSIVE FORNECIMENTO DE VIDRO LISO DE 4MM, FERRAGENS E ACESSÓRIOS</t>
  </si>
  <si>
    <t>ED-50964</t>
  </si>
  <si>
    <t>ED-50962</t>
  </si>
  <si>
    <t>VIDRO TEMPERADO INCOLOR, ESP. 10MM, INCLUSIVE FIXAÇÃO E VEDAÇÃO COM GUARNIÇÃO/GAXETA DE BORRACHA NEOPRENE, FORNECIMENTO E INSTALAÇÃO, EXCLUSIVE CAIXILHO/PERFIL</t>
  </si>
  <si>
    <t>ED-51160</t>
  </si>
  <si>
    <t>FORNECIMENTO E ASSENTAMENTO DE JANELA DE ALUMÍNIO, LINHA SUPREMA ACABAMENTO ANODIZADO, TIPO CORRER COM CONTRAMARCO, INCLUSIVE FORNECIMENTO DE VIDRO LISO DE 4MM, FERRAGENS E ACESSÓRIOS</t>
  </si>
  <si>
    <t>7.3</t>
  </si>
  <si>
    <t>PREVENÇÃO E COMBATE A INCÊNDIO</t>
  </si>
  <si>
    <t>ALVENARIA DE VEDAÇÃO COM TIJOLO CERÂMICO FURADO, ESP. 9CM, PARA REVESTIMENTO, INCLUSIVE ARGAMASSA PARA ASSENTAMENTO</t>
  </si>
  <si>
    <t>ED-50191</t>
  </si>
  <si>
    <t>ED-50195</t>
  </si>
  <si>
    <t>ED-26989</t>
  </si>
  <si>
    <t>ED-50202</t>
  </si>
  <si>
    <t>ED-50203</t>
  </si>
  <si>
    <t>ED-50204</t>
  </si>
  <si>
    <t>ED-50205</t>
  </si>
  <si>
    <t>EXTINTOR DE INCÊNDIO ÁGUA PRESSURIZADA 2-A, CAPACIDADE 10 L</t>
  </si>
  <si>
    <t>HIDRANTE DE RECALQUE COMPLETO EM CAIXA DE ALVENARIA</t>
  </si>
  <si>
    <t>LUMINÁRIA DE EMERGÊNCIA AUTÔNOMA, TIPO LED POTÊNCIA TOTAL DE 2W, FORNECIMENTO E INSTALAÇÃO</t>
  </si>
  <si>
    <t>PLACA FOTOLUMINESCENTE "S1" OU "S2"- 380 X 190 MM (SAÍDA - ESQUERDA)</t>
  </si>
  <si>
    <t>PLACA FOTOLUMINESCENTE "S10" - 380 X 190 MM (SAÍDA ESCADA SOBE)</t>
  </si>
  <si>
    <t>PLACA FOTOLUMINESCENTE "S12" - 380 X 190 MM (SAÍDA)</t>
  </si>
  <si>
    <t>PLACA FOTOLUMINESCENTE "S9" - 380 X 190 MM (SAÍDA ESCADA DESCE)</t>
  </si>
  <si>
    <t>14.1</t>
  </si>
  <si>
    <t>ED-48231</t>
  </si>
  <si>
    <t>ENTRADA DE ENERGIA AÉREA, TIPO C4, PADRÃO CEMIG, CARGA INSTALADA DE 27,1KVA ATÉ 38KVA, TRIFÁSICO, COM SAÍDA SUBTERRÂNEA, INCLUSIVE POSTE, CAIXA PARA MEDIDOR, DISJUNTOR, BARRAMENTO, ATERRAMENTO E ACESSÓRIOS</t>
  </si>
  <si>
    <t>ED-20584</t>
  </si>
  <si>
    <t>6.14</t>
  </si>
  <si>
    <t>6.15</t>
  </si>
  <si>
    <t>QUADRO DE DISTRIBUIÇÃO PARA 24 MÓDULOS COM BARRAMENTO 100 A</t>
  </si>
  <si>
    <t>ED-49501</t>
  </si>
  <si>
    <t>14.2</t>
  </si>
  <si>
    <t>14.3</t>
  </si>
  <si>
    <t>14.4</t>
  </si>
  <si>
    <t>14.5</t>
  </si>
  <si>
    <t>14.6</t>
  </si>
  <si>
    <t>14.7</t>
  </si>
  <si>
    <t>14.8</t>
  </si>
  <si>
    <t>15.1</t>
  </si>
  <si>
    <t>PAVIMENTAÇÃO EXTERNA</t>
  </si>
  <si>
    <t>15.2</t>
  </si>
  <si>
    <t>15.3</t>
  </si>
  <si>
    <t>13.10</t>
  </si>
  <si>
    <t>LAJE PRÉ-MOLDADA, A REVESTIR, INCLUSIVE CAPEAMENTO E = 4 CM, SC = 300 KG/M2, L = 5,00 M</t>
  </si>
  <si>
    <t>ED-50261</t>
  </si>
  <si>
    <t>EXECUÇÃO DE PAVIMENTO INTERTRAVADO, ESPESSURA 8CM, FCK 35MPA, INCLUINDO FORNECIMENTO E TRANSPORTE DE TODOS OS MATERIAIS E COLCHÃO DE ASSENTAMENTO COM ESPESSURA 6CM</t>
  </si>
  <si>
    <t>ED-50418</t>
  </si>
  <si>
    <t>GUIA DE MEIO-FIO, EM CONCRETO COM FCK 20MPA, PRÉ-MOLDADA, MFC-01 PADRÃO DER-MG, DIMENSÕES (12X16,7X35)CM, EXCLUSIVE SARJETA, INCLUSIVE ESCAVAÇÃO, APILOAMENTO E TRANSPORTE COM RETIRADA DO MATERIAL ESCAVADO (EM CAÇAMBA)</t>
  </si>
  <si>
    <t>ED-51139</t>
  </si>
  <si>
    <t>PLANTIO DE GRAMA ESMERALDA EM PLACAS, INCLUSIVE TERRA VEGETAL E CONSERVAÇÃO POR TRINTA (30) DIAS</t>
  </si>
  <si>
    <t>ED-50437</t>
  </si>
  <si>
    <t>3.4</t>
  </si>
  <si>
    <t>CIMBRAMENTO PARA LAJE PRÉ-MOLDADA COM ESCORAMENTO METÁLICO, TIPO "B", ALTURA DE (311 ATÉ 450)CM, INCLUSIVE DESCARGA, MONTAGEM, DESMONTAGEM E CARGA</t>
  </si>
  <si>
    <t>m²xmês</t>
  </si>
  <si>
    <t>ED-19638</t>
  </si>
  <si>
    <t>GUARDA-CORPO EM AÇO INOX D = 1 1/2", COM SUBDIVISÕES EM TUBO DE AÇO INOX D = 1/2", H = 1,05 M</t>
  </si>
  <si>
    <t>ED-50946</t>
  </si>
  <si>
    <t>ESTACA PRÉ-MOLDADA DE CONCRETO ARMADO CRAVADA D = 230 MM/55T</t>
  </si>
  <si>
    <t>ED-49722</t>
  </si>
  <si>
    <t>MOBILIZAÇÃO E DESMOBILIZAÇÃO DE EQUIPAMENTO PARA ESTACA CRAVADA DMT DE 50,1 A 100 KM</t>
  </si>
  <si>
    <t>ED-49720</t>
  </si>
  <si>
    <t>BLOCO ARMADO EM CONCRETO 20 MPa, INCLUSIVE LASTRO 5 CM EM CONCRETO MAGRO 9 MPa, FORMAS LATERAIS E DESFORMA.</t>
  </si>
  <si>
    <t>ED-50859</t>
  </si>
  <si>
    <t>CINTA ARMADA EM CONCRETO 20 MPa, INCLUSIVE LASTRO 5 CM EM CONCRETO MAGRO 9 MPa, FORMAS LATERAIS E DESFORMA.</t>
  </si>
  <si>
    <t>ED-50860</t>
  </si>
  <si>
    <t>13.11</t>
  </si>
  <si>
    <t>13.12</t>
  </si>
  <si>
    <t>13.13</t>
  </si>
  <si>
    <t>13.14</t>
  </si>
  <si>
    <t>PRATELEIRA DE GRANITO CINZA ANDORINHA, E = 2 CM, APOIADA EM CONSOLE DE METALON 20 X 30 MM</t>
  </si>
  <si>
    <t>ED-50692</t>
  </si>
  <si>
    <t>BANCO EM CONCRETO APARENTE, SEM ENCOSTO, POLIDO COM ACABAMENTO EM VERNIZ, ESP. 8CM, COMPRIMENTO 200CM, LARGURA 40CM, ALTURA 55CM, EXCLUSIVE FIXAÇÃO EM PISO</t>
  </si>
  <si>
    <t>ED-15449</t>
  </si>
  <si>
    <t>QUADRO PARA GIZ DE LAMINADO MELAMÍNICO COLOCADO 308 X 125 CM COM PORTA GIZ E MOLDURA, COM DOIS QUADROS PARA CARTAZES DE 127 X 125 CM</t>
  </si>
  <si>
    <t>ED-50865</t>
  </si>
  <si>
    <t>BARRAMENTO DE MADEIRA IPÊ PARA SALA DE AULA, L = 7 CM</t>
  </si>
  <si>
    <t>ED-50839</t>
  </si>
  <si>
    <t>DISJUNTOR TRIPOLAR TERMOMAGNÉTICO 10KA, DE 50A</t>
  </si>
  <si>
    <t>ED-49259</t>
  </si>
  <si>
    <t>DISJUNTOR TRIPOLAR TERMOMAGNÉTICO 5KA, DE 100A</t>
  </si>
  <si>
    <t>ED-49293</t>
  </si>
  <si>
    <t>Gradil em barra de aço chata 25mmx2mm, entrelaçado com barra de aço redonda 5mm, malha 65x132mm, galvanizado e pintura eletrostática</t>
  </si>
  <si>
    <t>orçamento</t>
  </si>
  <si>
    <t>10.8</t>
  </si>
  <si>
    <t>10.9</t>
  </si>
  <si>
    <t>PORTÃO DE GRADE COLOCADO COM CADEADO</t>
  </si>
  <si>
    <t>ED-50983</t>
  </si>
  <si>
    <t>ESPELHO (60X90CM) ESP.4MM INCLUSIVE FIXAÇÃO COM PARAFUSO FINESSON - FORNECIMENTO E INSTALAÇÃO</t>
  </si>
  <si>
    <t>11.2</t>
  </si>
  <si>
    <t>ED-51150</t>
  </si>
  <si>
    <t>SISTEMA DE PROTEÇÃO A DESCARGA ATMOSFERICA</t>
  </si>
  <si>
    <t>16.2</t>
  </si>
  <si>
    <t>16.1</t>
  </si>
  <si>
    <t>HASTE DE AÇO COBREADA PARA ATERRAMENTO DIÂMETRO 3/4"X 2400 MM,CONFORME PADRÕES TELEBRÁS</t>
  </si>
  <si>
    <t>16.3</t>
  </si>
  <si>
    <t>16.4</t>
  </si>
  <si>
    <t>ED-49343</t>
  </si>
  <si>
    <t>PARA-RAIO DE LATAO CROMADO, COBRE CROMADO OU ACO INOXIDAVEL, TIPO FRANKLIN</t>
  </si>
  <si>
    <t>ED-51073</t>
  </si>
  <si>
    <t>CABO DE COBRE NÚ # 35 MM2, ENTERRADO, EXCLUSIVE ESCAVAÇÃO E REATERRO</t>
  </si>
  <si>
    <t>ED-49135</t>
  </si>
  <si>
    <t>CABO DE COBRE NÚ # 50 MM2, ENTERRADO, EXCLUSIVE ESCAVAÇÃO E REATERRO</t>
  </si>
  <si>
    <t>16.5</t>
  </si>
  <si>
    <t>ED-49136</t>
  </si>
  <si>
    <t>CAIXA DE INSPEÇÃO EM PVC, DIÂMETRO DE 30CM, ALTURA DE 30CM, COM TAMPA EM FERRO FUNDIDO, EXCLUSIVE HASTE DE ATERRAMENTO, INCLUSIVE INSTALAÇÃO</t>
  </si>
  <si>
    <t>ED-51055</t>
  </si>
  <si>
    <t>16.6</t>
  </si>
  <si>
    <t>CAIXA DE EQUALIZAÇÃO DE EMBUTIR COM SAIDAS NAS PARTES SUPERIOR E INFERIOR PARA ELETRODUTO DE 25MM (1"), 20 X 20 X 14 MM, COM NOVE TERMINAIS</t>
  </si>
  <si>
    <t>16.7</t>
  </si>
  <si>
    <t>ED-51052</t>
  </si>
  <si>
    <t>TERMINAL A COMPRESSAO EM COBRE ESTANHADO 1 FURO PARA CABO 25 MM2</t>
  </si>
  <si>
    <t>ED-51085</t>
  </si>
  <si>
    <t xml:space="preserve">SISTEMA DE GÁS </t>
  </si>
  <si>
    <t>17.1</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</si>
  <si>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</si>
  <si>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ED-15716</t>
  </si>
  <si>
    <t>REGISTRO DE GÁS D = 1/2"</t>
  </si>
  <si>
    <t>ED-49827</t>
  </si>
  <si>
    <t>17.2</t>
  </si>
  <si>
    <t>TUBO AÇO PRETO SCH-40, D = 3/4" SEM COSTURA</t>
  </si>
  <si>
    <t>17.3</t>
  </si>
  <si>
    <t>ED-49833</t>
  </si>
  <si>
    <t>VÁLVULA DE ESFERA EM LATÃO, DIÂMETRO DE 3/4" NPT</t>
  </si>
  <si>
    <t>17.4</t>
  </si>
  <si>
    <t>ED-48275</t>
  </si>
  <si>
    <t>MANÔMETRO DE PRESSÃO PARA AR COMPRIMIDO 15 A 600 mBAR, COM ROSCA, 1/4 NPT</t>
  </si>
  <si>
    <t>ED-48261</t>
  </si>
  <si>
    <t>17.5</t>
  </si>
  <si>
    <t xml:space="preserve">LIMPEZA GERAL </t>
  </si>
  <si>
    <t>18.1</t>
  </si>
  <si>
    <t>LIMPEZA FINAL PARA ENTREGA DA OBRA</t>
  </si>
  <si>
    <t>ED-50266</t>
  </si>
  <si>
    <t>14.9</t>
  </si>
  <si>
    <t>14.10</t>
  </si>
  <si>
    <t>14.11</t>
  </si>
  <si>
    <t>MANGUEIRA DE FIBRA SINTÉTICA E BORRACHA PARA INCÊNDIO TIPO 1, DN 38MM, COMPRIMENTO 15M, FORNECIMENTO E INSTALAÇÃO</t>
  </si>
  <si>
    <t>ED-50197</t>
  </si>
  <si>
    <t>FORNECIMENTO E ASSENTAMENTO DE TUBO DE AÇO GALVANIZADO COM COSTURA , INCLUSIVE CONEXÕES E SUPORTES, D = 2 1/2"</t>
  </si>
  <si>
    <t>ED-50046</t>
  </si>
  <si>
    <t>ESGUICHO TIPO AGULHETA COM JUNTA DE UNIÃO ENGATE RÁPIDO DN 38MM, FORNECIMENTO E INSTALAÇÃO</t>
  </si>
  <si>
    <t>ED-50189</t>
  </si>
  <si>
    <t>REGISTRO TIPO GLOBO ANGULAR, COM 45 GRAUS, DN 2.1/2" (63 MM), PN16, EM LATÃO COM VOLANTE PARA HIDRANTE - FORNECIMENTO E INSTALAÇÃO</t>
  </si>
  <si>
    <t>14.12</t>
  </si>
  <si>
    <t>ED-50208</t>
  </si>
  <si>
    <t>VÁLVULA DE RETENÇÃO EM LATÃO, DIÂMETRO DE 2 1/2" NPT</t>
  </si>
  <si>
    <t>ED-48287</t>
  </si>
  <si>
    <t>14.13</t>
  </si>
  <si>
    <t>14.14</t>
  </si>
  <si>
    <t>14.15</t>
  </si>
  <si>
    <t>QUADRO DE COMANDO PARA BOMBA P = 0,5 CV, RECALQUE</t>
  </si>
  <si>
    <t>ED-49507</t>
  </si>
  <si>
    <t>CONJUNTO ELEVATÓRIO MOTOR-BOMBA (CENTRÍFUGA) DE 2 HP</t>
  </si>
  <si>
    <t>ED-49865</t>
  </si>
  <si>
    <t>14.16</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</si>
  <si>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</si>
  <si>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ED-22701</t>
  </si>
  <si>
    <t>2.6</t>
  </si>
  <si>
    <t>LOCAL: Rua Maria da Conceição Martins  - Bairro Aroeiras - Rodeiro  - MG</t>
  </si>
  <si>
    <t>5.25</t>
  </si>
  <si>
    <t>6.16</t>
  </si>
  <si>
    <t>CABO DE COBRE FLEXÍVEL, CLASSE 5, ISOLAMENTO TIPO LSHF/ATOX, NÃO HALOGENADO, ANTICHAMA, TERMOPLÁSTICO, UNIPOLAR, SEÇÃO 16 MM2, 70°C, 450/750V</t>
  </si>
  <si>
    <t>ED-48971</t>
  </si>
  <si>
    <t>12.5</t>
  </si>
  <si>
    <t>PINTURA ESMALTE EM ESQUADRIAS DE FERRO, DUAS (2) DEMÃOS, INCLUSIVE UMA (1) DEMÃO DE FUNDO ANTICORROSIVO</t>
  </si>
  <si>
    <t>ED-50491</t>
  </si>
  <si>
    <t>5.26</t>
  </si>
  <si>
    <t>5.27</t>
  </si>
  <si>
    <t>5.28</t>
  </si>
  <si>
    <t>CAIXA DE DRENAGEM DE INSPEÇÃO/PASSAGEM EM ALVENARIA (40X40X80CM), REVESTIMENTO EM ARGAMASSA COM ADITIVO IMPERMEABILIZANTE, COM TAMPA EM GRELHA, INCLUSIVE ESCAVAÇÃO, REATERRO E TRANSPORTE E RETIRADA DO MATERIAL ESCAVADO (EM CAÇAMBA)</t>
  </si>
  <si>
    <t>ED-49910</t>
  </si>
  <si>
    <t>TUBO DE CONCRETO ARMADO, CLASSE PA1, DIÂMETRO 400MM, INCLUSIVE FORNECIMENTO, ASSENTAMENTO E REJUNTAMENTO, EXCLUSIVE ESCAVAÇÃO</t>
  </si>
  <si>
    <t>ED-48680</t>
  </si>
  <si>
    <t>FORNECIMENTO E ASSENTAMENTO DE TUBO PVC RÍGIDO SOLDÁVEL, ÁGUA FRIA, DN 25 MM (3/4") , INCLUSIVE CONEXÕES</t>
  </si>
  <si>
    <t>ED-50019</t>
  </si>
  <si>
    <t>RESERVATÓRIO CILINDRICO TIPO VELA COMPLETO CAPCIDADE 16 M³, CONFECCIONADA EM CHAPA DE AÇO CARBONO.</t>
  </si>
  <si>
    <t>DEMOLIÇÃO DE REVESTIMENTO ASFÁLTICO COM EQUIPAMENTO PNEUMÁTICO, INCLUSIVE AFASTAMENTO</t>
  </si>
  <si>
    <t>ED-48492</t>
  </si>
  <si>
    <t>TRANSPORTE DE MATERIAL DE QUALQUER NATUREZA EM CAMINHÃO 1 KM &lt; DMT &lt;= 2 KM (DENTRO DO PERÍMETRO URBANO)</t>
  </si>
  <si>
    <t>ED-51128</t>
  </si>
  <si>
    <t>5.29</t>
  </si>
  <si>
    <t>BLOCO ARMADO EM CONCRETO 20 MPa, INCLUSIVE LASTRO 5 CM EM CONCRETO MAGRO 9 MPa, FORMAS LATERAIS E DESFORMA. (BASE DO RESERVATÓRIO)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</si>
</sst>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R$ &quot;* #,##0.00_);_(&quot;R$ &quot;* \(#,##0.00\);_(&quot;R$ &quot;* &quot;-&quot;??_);_(@_)"/>
    <numFmt numFmtId="165" formatCode="_(* #,##0.00_);_(* \(#,##0.00\);_(* &quot;-&quot;??_);_(@_)"/>
    <numFmt numFmtId="166" formatCode="0000"/>
  </numFmts>
  <fonts count="12" x14ac:knownFonts="1">
    <font>
      <sz val="10"/>
      <name val="Arial"/>
    </font>
    <font>
      <sz val="10"/>
      <name val="Arial"/>
      <family val="2"/>
    </font>
    <font>
      <sz val="8"/>
      <name val="Arial"/>
      <family val="2"/>
    </font>
    <font>
      <b/>
      <sz val="10"/>
      <name val="Arial"/>
      <family val="2"/>
    </font>
    <font>
      <sz val="8"/>
      <color indexed="8"/>
      <name val="Arial"/>
      <family val="2"/>
    </font>
    <font>
      <b/>
      <sz val="8"/>
      <name val="Arial"/>
      <family val="2"/>
    </font>
    <font>
      <b/>
      <sz val="9"/>
      <name val="Arial"/>
      <family val="2"/>
    </font>
    <font>
      <b/>
      <sz val="11"/>
      <name val="Arial"/>
      <family val="2"/>
    </font>
    <font>
      <sz val="11"/>
      <name val="Arial"/>
      <family val="2"/>
    </font>
    <font>
      <sz val="9"/>
      <name val="Arial"/>
      <family val="2"/>
    </font>
    <font>
      <sz val="9"/>
      <name val="Century Gothic"/>
      <family val="2"/>
    </font>
    <font>
      <b/>
      <sz val="14"/>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rgb="FF010000"/>
      </top>
      <bottom style="thin">
        <color rgb="FF010000"/>
      </bottom>
      <diagonal/>
    </border>
    <border>
      <left/>
      <right/>
      <top/>
      <bottom style="thin">
        <color rgb="FF010000"/>
      </bottom>
      <diagonal/>
    </border>
    <border>
      <left/>
      <right/>
      <top style="thin">
        <color rgb="FF010000"/>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32">
    <xf numFmtId="0" fontId="0" fillId="0" borderId="0" xfId="0"/>
    <xf numFmtId="4" fontId="0" fillId="0" borderId="0" xfId="0" applyNumberFormat="1"/>
    <xf numFmtId="0" fontId="1" fillId="0" borderId="0" xfId="0" applyFont="1"/>
    <xf numFmtId="0" fontId="5" fillId="2" borderId="1"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2" fontId="2" fillId="2" borderId="2" xfId="3" applyNumberFormat="1"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4" fontId="8" fillId="2" borderId="1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8" fillId="0" borderId="11"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164" fontId="7" fillId="0" borderId="10" xfId="1" applyFont="1" applyFill="1" applyBorder="1" applyAlignment="1">
      <alignment horizontal="center" vertical="center" wrapText="1"/>
    </xf>
    <xf numFmtId="0" fontId="0" fillId="0" borderId="39" xfId="0" applyBorder="1"/>
    <xf numFmtId="165" fontId="0" fillId="0" borderId="0" xfId="3" applyFont="1"/>
    <xf numFmtId="0" fontId="1" fillId="0" borderId="0" xfId="0" applyFont="1" applyAlignment="1">
      <alignment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49" fontId="5" fillId="3" borderId="9"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3" fillId="3" borderId="16" xfId="0" applyFont="1" applyFill="1" applyBorder="1" applyAlignment="1">
      <alignment horizontal="left" vertical="center" wrapText="1"/>
    </xf>
    <xf numFmtId="49" fontId="6" fillId="3" borderId="16"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6" fillId="3" borderId="21" xfId="0" applyNumberFormat="1" applyFont="1" applyFill="1" applyBorder="1" applyAlignment="1">
      <alignment horizontal="center" vertical="center" wrapText="1"/>
    </xf>
    <xf numFmtId="2" fontId="9" fillId="0" borderId="1" xfId="3" applyNumberFormat="1" applyFont="1" applyFill="1" applyBorder="1" applyAlignment="1">
      <alignment horizontal="center" vertical="center" wrapText="1"/>
    </xf>
    <xf numFmtId="2" fontId="9" fillId="3" borderId="2" xfId="3"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2" fontId="10" fillId="0" borderId="1" xfId="3" applyNumberFormat="1" applyFont="1" applyFill="1" applyBorder="1" applyAlignment="1">
      <alignment horizontal="center" vertical="center" wrapText="1"/>
    </xf>
    <xf numFmtId="2" fontId="9" fillId="3" borderId="16" xfId="3" applyNumberFormat="1" applyFont="1" applyFill="1" applyBorder="1" applyAlignment="1">
      <alignment horizontal="center" vertical="center" wrapText="1"/>
    </xf>
    <xf numFmtId="2" fontId="9" fillId="0" borderId="14" xfId="3"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2"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4" fontId="1" fillId="0" borderId="12"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4" fontId="1" fillId="3" borderId="11" xfId="0" applyNumberFormat="1" applyFont="1" applyFill="1" applyBorder="1" applyAlignment="1">
      <alignment horizontal="center" vertical="center" wrapText="1"/>
    </xf>
    <xf numFmtId="4" fontId="1" fillId="3" borderId="16" xfId="0" applyNumberFormat="1" applyFont="1" applyFill="1" applyBorder="1" applyAlignment="1">
      <alignment horizontal="center" vertical="center" wrapText="1"/>
    </xf>
    <xf numFmtId="4" fontId="1" fillId="3" borderId="13" xfId="0" applyNumberFormat="1" applyFont="1" applyFill="1" applyBorder="1" applyAlignment="1">
      <alignment horizontal="center" vertical="center" wrapText="1"/>
    </xf>
    <xf numFmtId="4" fontId="1" fillId="3" borderId="17" xfId="0" applyNumberFormat="1" applyFont="1" applyFill="1" applyBorder="1" applyAlignment="1">
      <alignment horizontal="center" vertical="center" wrapText="1"/>
    </xf>
    <xf numFmtId="165" fontId="1" fillId="0" borderId="1" xfId="3" applyFont="1" applyFill="1" applyBorder="1" applyAlignment="1">
      <alignment horizontal="center" vertical="center" wrapText="1"/>
    </xf>
    <xf numFmtId="165" fontId="1" fillId="0" borderId="14" xfId="3" applyFont="1" applyFill="1" applyBorder="1" applyAlignment="1">
      <alignment horizontal="center" vertical="center" wrapText="1"/>
    </xf>
    <xf numFmtId="4" fontId="1" fillId="0" borderId="14" xfId="0" applyNumberFormat="1" applyFont="1" applyBorder="1" applyAlignment="1">
      <alignment horizontal="center" vertical="center" wrapText="1"/>
    </xf>
    <xf numFmtId="0" fontId="9" fillId="0" borderId="37" xfId="0" applyFont="1" applyBorder="1" applyAlignment="1">
      <alignment horizontal="justify" vertical="center"/>
    </xf>
    <xf numFmtId="0" fontId="9" fillId="0" borderId="1" xfId="0" applyFont="1" applyBorder="1" applyAlignment="1">
      <alignment horizontal="left" vertical="center" wrapText="1"/>
    </xf>
    <xf numFmtId="0" fontId="9" fillId="0" borderId="38" xfId="0" applyFont="1" applyBorder="1" applyAlignment="1">
      <alignment horizontal="justify" vertical="center"/>
    </xf>
    <xf numFmtId="0" fontId="9" fillId="0" borderId="36" xfId="0" applyFont="1" applyBorder="1" applyAlignment="1">
      <alignment horizontal="left" vertical="top" wrapText="1"/>
    </xf>
    <xf numFmtId="0" fontId="9" fillId="0" borderId="36" xfId="0" applyFont="1" applyBorder="1" applyAlignment="1">
      <alignment horizontal="justify" vertical="center"/>
    </xf>
    <xf numFmtId="0" fontId="9" fillId="0" borderId="38" xfId="0" applyFont="1" applyBorder="1" applyAlignment="1">
      <alignment horizontal="left" vertical="top" wrapText="1"/>
    </xf>
    <xf numFmtId="0" fontId="9" fillId="0" borderId="1" xfId="0" applyFont="1" applyBorder="1" applyAlignment="1">
      <alignment horizontal="left" vertical="top" wrapText="1"/>
    </xf>
    <xf numFmtId="0" fontId="9" fillId="0" borderId="36" xfId="0" applyFont="1" applyBorder="1" applyAlignment="1">
      <alignment horizontal="left" vertical="center" wrapText="1"/>
    </xf>
    <xf numFmtId="0" fontId="9" fillId="0" borderId="38"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0" fontId="9" fillId="0" borderId="0" xfId="0" applyFont="1" applyAlignment="1">
      <alignment horizontal="justify" vertical="center"/>
    </xf>
    <xf numFmtId="49" fontId="9" fillId="0" borderId="1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wrapText="1"/>
    </xf>
    <xf numFmtId="166"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center" vertical="center"/>
    </xf>
    <xf numFmtId="10" fontId="8" fillId="0" borderId="24" xfId="2" applyNumberFormat="1" applyFont="1" applyFill="1" applyBorder="1" applyAlignment="1">
      <alignment horizontal="center" vertical="center"/>
    </xf>
    <xf numFmtId="0" fontId="8" fillId="0" borderId="4" xfId="0" applyFont="1" applyBorder="1" applyAlignment="1">
      <alignment horizontal="center" vertical="center"/>
    </xf>
    <xf numFmtId="0" fontId="9" fillId="0" borderId="0" xfId="0" applyFont="1" applyAlignment="1">
      <alignment horizontal="left" vertical="center" wrapText="1"/>
    </xf>
    <xf numFmtId="4" fontId="1" fillId="0" borderId="38" xfId="0" applyNumberFormat="1" applyFont="1" applyBorder="1" applyAlignment="1">
      <alignment horizontal="center" vertical="center"/>
    </xf>
    <xf numFmtId="4" fontId="1" fillId="0" borderId="1" xfId="0" applyNumberFormat="1" applyFont="1" applyBorder="1" applyAlignment="1">
      <alignment horizontal="center" vertical="center"/>
    </xf>
    <xf numFmtId="49" fontId="9" fillId="0" borderId="19" xfId="0" applyNumberFormat="1" applyFont="1" applyBorder="1" applyAlignment="1">
      <alignment horizontal="center" vertical="center" wrapText="1"/>
    </xf>
    <xf numFmtId="0" fontId="9" fillId="0" borderId="12" xfId="0" applyFont="1" applyBorder="1" applyAlignment="1">
      <alignment horizontal="left" vertical="center" wrapText="1"/>
    </xf>
    <xf numFmtId="0" fontId="3" fillId="3" borderId="14" xfId="0" applyFont="1" applyFill="1" applyBorder="1" applyAlignment="1">
      <alignment horizontal="center" vertical="center" wrapText="1"/>
    </xf>
    <xf numFmtId="4" fontId="1" fillId="3" borderId="14" xfId="0" applyNumberFormat="1" applyFont="1" applyFill="1" applyBorder="1" applyAlignment="1">
      <alignment horizontal="center" vertical="center" wrapText="1"/>
    </xf>
    <xf numFmtId="0" fontId="9" fillId="0" borderId="14" xfId="0" applyFont="1" applyBorder="1" applyAlignment="1">
      <alignment horizontal="center" vertical="center" wrapText="1"/>
    </xf>
    <xf numFmtId="2"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65" fontId="1" fillId="0" borderId="12" xfId="3" applyFont="1" applyFill="1" applyBorder="1" applyAlignment="1">
      <alignment horizontal="center" vertical="center" wrapText="1"/>
    </xf>
    <xf numFmtId="0" fontId="9" fillId="0" borderId="12" xfId="0" applyFont="1" applyBorder="1" applyAlignment="1">
      <alignment horizontal="center" vertical="center"/>
    </xf>
    <xf numFmtId="2" fontId="9" fillId="0" borderId="12" xfId="3" applyNumberFormat="1" applyFont="1" applyFill="1" applyBorder="1" applyAlignment="1">
      <alignment horizontal="center" vertical="center" wrapText="1"/>
    </xf>
    <xf numFmtId="0" fontId="1" fillId="0" borderId="1" xfId="0" applyFont="1" applyBorder="1" applyAlignment="1">
      <alignment wrapText="1"/>
    </xf>
    <xf numFmtId="0" fontId="9" fillId="0" borderId="4" xfId="0" applyFont="1" applyBorder="1" applyAlignment="1">
      <alignment horizontal="left" vertical="center" wrapText="1"/>
    </xf>
    <xf numFmtId="4" fontId="1" fillId="0" borderId="4"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3" fillId="0" borderId="26" xfId="0" applyFont="1" applyBorder="1" applyAlignment="1">
      <alignment horizontal="center" vertical="center" wrapText="1"/>
    </xf>
    <xf numFmtId="0" fontId="8" fillId="0" borderId="19" xfId="0" applyFont="1" applyBorder="1" applyAlignment="1">
      <alignment horizontal="left" vertical="center"/>
    </xf>
    <xf numFmtId="0" fontId="8" fillId="0" borderId="27"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center" vertical="center"/>
    </xf>
    <xf numFmtId="0" fontId="8" fillId="0" borderId="7" xfId="0" applyFont="1" applyBorder="1" applyAlignment="1">
      <alignment horizontal="left" vertical="center"/>
    </xf>
    <xf numFmtId="0" fontId="8" fillId="0" borderId="35" xfId="0" applyFont="1" applyBorder="1" applyAlignment="1">
      <alignment horizontal="left" vertical="center"/>
    </xf>
    <xf numFmtId="0" fontId="8" fillId="0" borderId="8" xfId="0" applyFont="1" applyBorder="1" applyAlignment="1">
      <alignment horizontal="left" vertical="center"/>
    </xf>
    <xf numFmtId="0" fontId="8" fillId="0" borderId="28" xfId="0" applyFont="1" applyBorder="1" applyAlignment="1">
      <alignment horizontal="left" vertical="center"/>
    </xf>
    <xf numFmtId="0" fontId="8" fillId="0" borderId="4" xfId="0" applyFont="1" applyBorder="1" applyAlignment="1">
      <alignment horizontal="left" vertical="center"/>
    </xf>
    <xf numFmtId="0" fontId="8" fillId="0" borderId="11" xfId="0" applyFont="1" applyBorder="1" applyAlignment="1">
      <alignment horizontal="left" vertical="center"/>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 fillId="0" borderId="26" xfId="0" applyFont="1" applyBorder="1" applyAlignment="1">
      <alignment horizont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top"/>
    </xf>
    <xf numFmtId="0" fontId="8" fillId="0" borderId="33" xfId="0" applyFont="1" applyBorder="1" applyAlignment="1">
      <alignment horizontal="left" vertical="top"/>
    </xf>
    <xf numFmtId="0" fontId="8" fillId="0" borderId="34" xfId="0" applyFont="1" applyBorder="1" applyAlignment="1">
      <alignment horizontal="left" vertical="top"/>
    </xf>
    <xf numFmtId="0" fontId="8" fillId="0" borderId="28"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left" vertical="top"/>
    </xf>
  </cellXfs>
  <cellStyles count="4">
    <cellStyle name="Moeda" xfId="1" builtinId="4"/>
    <cellStyle name="Normal" xfId="0" builtinId="0"/>
    <cellStyle name="Porcentagem" xfId="2" builtinId="5"/>
    <cellStyle name="Vírgula" xfId="3" builtinId="3"/>
  </cellStyles>
  <dxfs count="22">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8"/>
  <sheetViews>
    <sheetView showGridLines="0" showZeros="0" tabSelected="1" view="pageLayout" zoomScaleNormal="100" zoomScaleSheetLayoutView="100" workbookViewId="0">
      <selection activeCell="G172" sqref="G172"/>
    </sheetView>
  </sheetViews>
  <sheetFormatPr defaultRowHeight="12.75" x14ac:dyDescent="0.2"/>
  <cols>
    <col min="1" max="1" width="5.140625" customWidth="1"/>
    <col min="2" max="2" width="13.85546875" customWidth="1"/>
    <col min="3" max="3" width="80.140625" customWidth="1"/>
    <col min="4" max="4" width="7.7109375" customWidth="1"/>
    <col min="5" max="5" width="11.28515625" customWidth="1"/>
    <col min="6" max="7" width="9.7109375" customWidth="1"/>
    <col min="8" max="8" width="18" customWidth="1"/>
    <col min="10" max="10" width="11.28515625" bestFit="1" customWidth="1"/>
  </cols>
  <sheetData>
    <row r="1" spans="1:9" ht="3.75" customHeight="1" thickBot="1" x14ac:dyDescent="0.25">
      <c r="A1" s="119"/>
      <c r="B1" s="119"/>
      <c r="C1" s="119"/>
      <c r="D1" s="119"/>
      <c r="E1" s="119"/>
      <c r="F1" s="119"/>
      <c r="G1" s="119"/>
      <c r="H1" s="119"/>
    </row>
    <row r="2" spans="1:9" ht="20.100000000000001" customHeight="1" thickBot="1" x14ac:dyDescent="0.25">
      <c r="A2" s="120" t="s">
        <v>229</v>
      </c>
      <c r="B2" s="121"/>
      <c r="C2" s="121"/>
      <c r="D2" s="121"/>
      <c r="E2" s="121"/>
      <c r="F2" s="121"/>
      <c r="G2" s="121"/>
      <c r="H2" s="122"/>
    </row>
    <row r="3" spans="1:9" ht="18.75" customHeight="1" x14ac:dyDescent="0.2">
      <c r="A3" s="126" t="s">
        <v>228</v>
      </c>
      <c r="B3" s="127"/>
      <c r="C3" s="127"/>
      <c r="D3" s="127"/>
      <c r="E3" s="128"/>
      <c r="F3" s="110" t="s">
        <v>236</v>
      </c>
      <c r="G3" s="111"/>
      <c r="H3" s="112"/>
    </row>
    <row r="4" spans="1:9" ht="20.25" customHeight="1" x14ac:dyDescent="0.2">
      <c r="A4" s="129" t="s">
        <v>235</v>
      </c>
      <c r="B4" s="130"/>
      <c r="C4" s="130"/>
      <c r="D4" s="130"/>
      <c r="E4" s="131"/>
      <c r="F4" s="123"/>
      <c r="G4" s="124"/>
      <c r="H4" s="125"/>
    </row>
    <row r="5" spans="1:9" ht="16.5" customHeight="1" x14ac:dyDescent="0.2">
      <c r="A5" s="113" t="s">
        <v>468</v>
      </c>
      <c r="B5" s="114"/>
      <c r="C5" s="114"/>
      <c r="D5" s="115"/>
      <c r="E5" s="107" t="s">
        <v>10</v>
      </c>
      <c r="F5" s="108"/>
      <c r="G5" s="108"/>
      <c r="H5" s="109"/>
    </row>
    <row r="6" spans="1:9" ht="20.100000000000001" customHeight="1" x14ac:dyDescent="0.2">
      <c r="A6" s="113" t="s">
        <v>153</v>
      </c>
      <c r="B6" s="114"/>
      <c r="C6" s="114"/>
      <c r="D6" s="115"/>
      <c r="E6" s="105" t="s">
        <v>7</v>
      </c>
      <c r="F6" s="103" t="s">
        <v>5</v>
      </c>
      <c r="G6" s="80" t="s">
        <v>17</v>
      </c>
      <c r="H6" s="77" t="s">
        <v>6</v>
      </c>
    </row>
    <row r="7" spans="1:9" ht="18" customHeight="1" thickBot="1" x14ac:dyDescent="0.25">
      <c r="A7" s="116" t="s">
        <v>237</v>
      </c>
      <c r="B7" s="117"/>
      <c r="C7" s="117"/>
      <c r="D7" s="118"/>
      <c r="E7" s="106"/>
      <c r="F7" s="104"/>
      <c r="G7" s="78" t="s">
        <v>8</v>
      </c>
      <c r="H7" s="79">
        <v>0.29380000000000001</v>
      </c>
    </row>
    <row r="8" spans="1:9" ht="3.75" customHeight="1" thickBot="1" x14ac:dyDescent="0.25">
      <c r="A8" s="102"/>
      <c r="B8" s="102"/>
      <c r="C8" s="102"/>
      <c r="D8" s="102"/>
      <c r="E8" s="102"/>
      <c r="F8" s="102"/>
      <c r="G8" s="102"/>
      <c r="H8" s="102"/>
      <c r="I8" s="21"/>
    </row>
    <row r="9" spans="1:9" ht="36" x14ac:dyDescent="0.2">
      <c r="A9" s="8" t="s">
        <v>0</v>
      </c>
      <c r="B9" s="9" t="s">
        <v>4</v>
      </c>
      <c r="C9" s="9" t="s">
        <v>1</v>
      </c>
      <c r="D9" s="9" t="s">
        <v>3</v>
      </c>
      <c r="E9" s="9" t="s">
        <v>2</v>
      </c>
      <c r="F9" s="10" t="s">
        <v>11</v>
      </c>
      <c r="G9" s="10" t="s">
        <v>12</v>
      </c>
      <c r="H9" s="11" t="s">
        <v>9</v>
      </c>
    </row>
    <row r="10" spans="1:9" s="2" customFormat="1" ht="18" customHeight="1" x14ac:dyDescent="0.2">
      <c r="A10" s="3">
        <v>1</v>
      </c>
      <c r="B10" s="26"/>
      <c r="C10" s="6" t="s">
        <v>18</v>
      </c>
      <c r="D10" s="7"/>
      <c r="E10" s="4"/>
      <c r="F10" s="4"/>
      <c r="G10" s="5"/>
      <c r="H10" s="12">
        <f>H11+H12+H13+H14+H15+H16+H17+H18+H19</f>
        <v>76101.440000000002</v>
      </c>
    </row>
    <row r="11" spans="1:9" ht="51.75" customHeight="1" x14ac:dyDescent="0.2">
      <c r="A11" s="97" t="s">
        <v>13</v>
      </c>
      <c r="B11" s="71" t="s">
        <v>159</v>
      </c>
      <c r="C11" s="68" t="s">
        <v>104</v>
      </c>
      <c r="D11" s="39" t="s">
        <v>19</v>
      </c>
      <c r="E11" s="45">
        <v>1</v>
      </c>
      <c r="F11" s="45">
        <v>1224.69</v>
      </c>
      <c r="G11" s="45">
        <f>F11*1.2938</f>
        <v>1584.5039220000001</v>
      </c>
      <c r="H11" s="45">
        <f>ROUND(E11*(G11),2)</f>
        <v>1584.5</v>
      </c>
    </row>
    <row r="12" spans="1:9" ht="15.95" customHeight="1" x14ac:dyDescent="0.2">
      <c r="A12" s="97" t="s">
        <v>178</v>
      </c>
      <c r="B12" s="71" t="s">
        <v>158</v>
      </c>
      <c r="C12" s="68" t="s">
        <v>103</v>
      </c>
      <c r="D12" s="39" t="s">
        <v>20</v>
      </c>
      <c r="E12" s="45">
        <v>1155.3</v>
      </c>
      <c r="F12" s="45">
        <v>8.61</v>
      </c>
      <c r="G12" s="45">
        <f t="shared" ref="G12:G18" si="0">F12*1.2938</f>
        <v>11.139618</v>
      </c>
      <c r="H12" s="45">
        <f t="shared" ref="H12:H19" si="1">ROUND(E12*(G12),2)</f>
        <v>12869.6</v>
      </c>
    </row>
    <row r="13" spans="1:9" ht="23.25" customHeight="1" x14ac:dyDescent="0.2">
      <c r="A13" s="97" t="s">
        <v>179</v>
      </c>
      <c r="B13" s="71" t="s">
        <v>245</v>
      </c>
      <c r="C13" s="68" t="s">
        <v>244</v>
      </c>
      <c r="D13" s="39" t="s">
        <v>20</v>
      </c>
      <c r="E13" s="45">
        <v>10</v>
      </c>
      <c r="F13" s="45">
        <v>508.22</v>
      </c>
      <c r="G13" s="45">
        <f t="shared" si="0"/>
        <v>657.5350360000001</v>
      </c>
      <c r="H13" s="45">
        <f t="shared" si="1"/>
        <v>6575.35</v>
      </c>
    </row>
    <row r="14" spans="1:9" ht="24.75" customHeight="1" x14ac:dyDescent="0.2">
      <c r="A14" s="97" t="s">
        <v>21</v>
      </c>
      <c r="B14" s="71" t="s">
        <v>241</v>
      </c>
      <c r="C14" s="68" t="s">
        <v>240</v>
      </c>
      <c r="D14" s="39" t="s">
        <v>19</v>
      </c>
      <c r="E14" s="45">
        <v>1</v>
      </c>
      <c r="F14" s="45">
        <v>350.53</v>
      </c>
      <c r="G14" s="45">
        <f t="shared" si="0"/>
        <v>453.515714</v>
      </c>
      <c r="H14" s="45">
        <f t="shared" si="1"/>
        <v>453.52</v>
      </c>
    </row>
    <row r="15" spans="1:9" ht="15.95" customHeight="1" x14ac:dyDescent="0.2">
      <c r="A15" s="97" t="s">
        <v>232</v>
      </c>
      <c r="B15" s="71" t="s">
        <v>243</v>
      </c>
      <c r="C15" s="68" t="s">
        <v>242</v>
      </c>
      <c r="D15" s="39" t="s">
        <v>19</v>
      </c>
      <c r="E15" s="45">
        <v>1</v>
      </c>
      <c r="F15" s="45">
        <v>652.09</v>
      </c>
      <c r="G15" s="45">
        <f t="shared" si="0"/>
        <v>843.6740420000001</v>
      </c>
      <c r="H15" s="45">
        <f t="shared" si="1"/>
        <v>843.67</v>
      </c>
    </row>
    <row r="16" spans="1:9" ht="15.95" customHeight="1" x14ac:dyDescent="0.2">
      <c r="A16" s="97" t="s">
        <v>233</v>
      </c>
      <c r="B16" s="71" t="s">
        <v>247</v>
      </c>
      <c r="C16" s="68" t="s">
        <v>246</v>
      </c>
      <c r="D16" s="39" t="s">
        <v>20</v>
      </c>
      <c r="E16" s="45">
        <v>118</v>
      </c>
      <c r="F16" s="45">
        <v>209.42</v>
      </c>
      <c r="G16" s="45">
        <f t="shared" si="0"/>
        <v>270.94759599999998</v>
      </c>
      <c r="H16" s="45">
        <f t="shared" si="1"/>
        <v>31971.82</v>
      </c>
    </row>
    <row r="17" spans="1:9" ht="15.95" customHeight="1" x14ac:dyDescent="0.2">
      <c r="A17" s="97" t="s">
        <v>234</v>
      </c>
      <c r="B17" s="71" t="s">
        <v>248</v>
      </c>
      <c r="C17" s="68" t="s">
        <v>249</v>
      </c>
      <c r="D17" s="39" t="s">
        <v>20</v>
      </c>
      <c r="E17" s="45">
        <f>60*29</f>
        <v>1740</v>
      </c>
      <c r="F17" s="45">
        <v>0.15</v>
      </c>
      <c r="G17" s="45">
        <f t="shared" si="0"/>
        <v>0.19406999999999999</v>
      </c>
      <c r="H17" s="45">
        <f t="shared" si="1"/>
        <v>337.68</v>
      </c>
    </row>
    <row r="18" spans="1:9" ht="27.75" customHeight="1" x14ac:dyDescent="0.2">
      <c r="A18" s="97" t="s">
        <v>238</v>
      </c>
      <c r="B18" s="72" t="s">
        <v>487</v>
      </c>
      <c r="C18" s="69" t="s">
        <v>486</v>
      </c>
      <c r="D18" s="39" t="s">
        <v>20</v>
      </c>
      <c r="E18" s="45">
        <f>29*60</f>
        <v>1740</v>
      </c>
      <c r="F18" s="45">
        <v>8.69</v>
      </c>
      <c r="G18" s="45">
        <f t="shared" si="0"/>
        <v>11.243122</v>
      </c>
      <c r="H18" s="45">
        <f t="shared" si="1"/>
        <v>19563.03</v>
      </c>
    </row>
    <row r="19" spans="1:9" ht="29.25" customHeight="1" x14ac:dyDescent="0.2">
      <c r="A19" s="97" t="s">
        <v>239</v>
      </c>
      <c r="B19" s="72" t="s">
        <v>489</v>
      </c>
      <c r="C19" s="69" t="s">
        <v>488</v>
      </c>
      <c r="D19" s="39" t="s">
        <v>27</v>
      </c>
      <c r="E19" s="45">
        <f>E18*0.05</f>
        <v>87</v>
      </c>
      <c r="F19" s="45">
        <v>16.899999999999999</v>
      </c>
      <c r="G19" s="45">
        <f t="shared" ref="G19" si="2">F19*1.2938</f>
        <v>21.865220000000001</v>
      </c>
      <c r="H19" s="45">
        <f t="shared" si="1"/>
        <v>1902.27</v>
      </c>
    </row>
    <row r="20" spans="1:9" ht="20.25" customHeight="1" x14ac:dyDescent="0.2">
      <c r="A20" s="27">
        <v>2</v>
      </c>
      <c r="B20" s="28"/>
      <c r="C20" s="29" t="s">
        <v>105</v>
      </c>
      <c r="D20" s="40"/>
      <c r="E20" s="46"/>
      <c r="F20" s="46"/>
      <c r="G20" s="47">
        <f>F20*1.3</f>
        <v>0</v>
      </c>
      <c r="H20" s="48">
        <f>H21+H22+H23+H24+H25+H26+H27</f>
        <v>676497.41999999993</v>
      </c>
    </row>
    <row r="21" spans="1:9" s="2" customFormat="1" ht="15.95" customHeight="1" x14ac:dyDescent="0.2">
      <c r="A21" s="97" t="s">
        <v>14</v>
      </c>
      <c r="B21" s="73" t="s">
        <v>223</v>
      </c>
      <c r="C21" s="62" t="s">
        <v>97</v>
      </c>
      <c r="D21" s="39" t="s">
        <v>27</v>
      </c>
      <c r="E21" s="45">
        <f>E23+E24</f>
        <v>68.748000000000005</v>
      </c>
      <c r="F21" s="45">
        <v>55.11</v>
      </c>
      <c r="G21" s="45">
        <f>F21*1.2938</f>
        <v>71.301318000000009</v>
      </c>
      <c r="H21" s="45">
        <f t="shared" ref="H21:H122" si="3">ROUND(E21*(G21),2)</f>
        <v>4901.82</v>
      </c>
    </row>
    <row r="22" spans="1:9" ht="15.95" customHeight="1" x14ac:dyDescent="0.2">
      <c r="A22" s="97" t="s">
        <v>15</v>
      </c>
      <c r="B22" s="73" t="s">
        <v>222</v>
      </c>
      <c r="C22" s="62" t="s">
        <v>102</v>
      </c>
      <c r="D22" s="39" t="s">
        <v>20</v>
      </c>
      <c r="E22" s="45">
        <v>128.19</v>
      </c>
      <c r="F22" s="45">
        <v>10.5</v>
      </c>
      <c r="G22" s="45">
        <f t="shared" ref="G22:G27" si="4">F22*1.2938</f>
        <v>13.584900000000001</v>
      </c>
      <c r="H22" s="45">
        <f t="shared" si="3"/>
        <v>1741.45</v>
      </c>
    </row>
    <row r="23" spans="1:9" ht="24" x14ac:dyDescent="0.2">
      <c r="A23" s="97" t="s">
        <v>16</v>
      </c>
      <c r="B23" s="73" t="s">
        <v>373</v>
      </c>
      <c r="C23" s="62" t="s">
        <v>372</v>
      </c>
      <c r="D23" s="39" t="s">
        <v>27</v>
      </c>
      <c r="E23" s="45">
        <v>43.2</v>
      </c>
      <c r="F23" s="45">
        <v>3434.06</v>
      </c>
      <c r="G23" s="45">
        <f t="shared" si="4"/>
        <v>4442.9868280000001</v>
      </c>
      <c r="H23" s="45">
        <f t="shared" si="3"/>
        <v>191937.03</v>
      </c>
    </row>
    <row r="24" spans="1:9" ht="24" x14ac:dyDescent="0.2">
      <c r="A24" s="97" t="s">
        <v>22</v>
      </c>
      <c r="B24" s="24" t="s">
        <v>375</v>
      </c>
      <c r="C24" s="62" t="s">
        <v>374</v>
      </c>
      <c r="D24" s="39" t="s">
        <v>27</v>
      </c>
      <c r="E24" s="45">
        <f>(52.2*2+8*7.8+3*7.8+16.45*2+6.25*6+18.25*2+8*3+48+0.75*4+4.75*2+2.3+15.75*2+5.2*2)*0.15*0.4</f>
        <v>25.548000000000002</v>
      </c>
      <c r="F24" s="45">
        <f>F23</f>
        <v>3434.06</v>
      </c>
      <c r="G24" s="45">
        <f t="shared" si="4"/>
        <v>4442.9868280000001</v>
      </c>
      <c r="H24" s="45">
        <f t="shared" si="3"/>
        <v>113509.43</v>
      </c>
    </row>
    <row r="25" spans="1:9" ht="15.75" customHeight="1" x14ac:dyDescent="0.2">
      <c r="A25" s="97" t="s">
        <v>46</v>
      </c>
      <c r="B25" s="72" t="s">
        <v>221</v>
      </c>
      <c r="C25" s="59" t="s">
        <v>124</v>
      </c>
      <c r="D25" s="39" t="s">
        <v>20</v>
      </c>
      <c r="E25" s="45">
        <f>(52.2*2+8*7.8+3*7.8+16.45*2+6.25*6+18.25*2+8*3+48+0.75*4+4.75*2+2.3+15.75*2+5.2*2)*0.15</f>
        <v>63.87</v>
      </c>
      <c r="F25" s="45">
        <v>20.170000000000002</v>
      </c>
      <c r="G25" s="45">
        <f t="shared" si="4"/>
        <v>26.095946000000005</v>
      </c>
      <c r="H25" s="45">
        <f>ROUND(E25*(G25),2)</f>
        <v>1666.75</v>
      </c>
    </row>
    <row r="26" spans="1:9" ht="15.75" customHeight="1" x14ac:dyDescent="0.2">
      <c r="A26" s="97" t="s">
        <v>467</v>
      </c>
      <c r="B26" s="72" t="s">
        <v>369</v>
      </c>
      <c r="C26" s="59" t="s">
        <v>368</v>
      </c>
      <c r="D26" s="39" t="s">
        <v>47</v>
      </c>
      <c r="E26" s="50">
        <v>1133.9100000000001</v>
      </c>
      <c r="F26" s="45">
        <v>238.96</v>
      </c>
      <c r="G26" s="45">
        <f t="shared" si="4"/>
        <v>309.166448</v>
      </c>
      <c r="H26" s="45">
        <f>ROUND(E26*(G26),2)</f>
        <v>350566.93</v>
      </c>
    </row>
    <row r="27" spans="1:9" ht="24" x14ac:dyDescent="0.2">
      <c r="A27" s="97" t="s">
        <v>123</v>
      </c>
      <c r="B27" s="72" t="s">
        <v>371</v>
      </c>
      <c r="C27" s="59" t="s">
        <v>370</v>
      </c>
      <c r="D27" s="39" t="s">
        <v>19</v>
      </c>
      <c r="E27" s="45">
        <v>1</v>
      </c>
      <c r="F27" s="45">
        <v>9409.5</v>
      </c>
      <c r="G27" s="45">
        <f t="shared" si="4"/>
        <v>12174.0111</v>
      </c>
      <c r="H27" s="45">
        <f>ROUND(E27*(G27),2)</f>
        <v>12174.01</v>
      </c>
      <c r="I27" s="45"/>
    </row>
    <row r="28" spans="1:9" ht="18" customHeight="1" x14ac:dyDescent="0.2">
      <c r="A28" s="30">
        <v>3</v>
      </c>
      <c r="B28" s="31"/>
      <c r="C28" s="29" t="s">
        <v>23</v>
      </c>
      <c r="D28" s="40"/>
      <c r="E28" s="46"/>
      <c r="F28" s="46"/>
      <c r="G28" s="47">
        <f>F28*1.3</f>
        <v>0</v>
      </c>
      <c r="H28" s="51">
        <f>H29+H30+H31+H32</f>
        <v>643742.97000000009</v>
      </c>
    </row>
    <row r="29" spans="1:9" ht="24.75" customHeight="1" x14ac:dyDescent="0.2">
      <c r="A29" s="97" t="s">
        <v>24</v>
      </c>
      <c r="B29" s="74" t="s">
        <v>204</v>
      </c>
      <c r="C29" s="62" t="s">
        <v>203</v>
      </c>
      <c r="D29" s="39" t="s">
        <v>27</v>
      </c>
      <c r="E29" s="45">
        <f>25.55+(16+16.5*2+2.1*3+19+8.25+4.2*2+6+14.8)*0.15*0.4+28.39</f>
        <v>60.645000000000003</v>
      </c>
      <c r="F29" s="45">
        <v>1913.51</v>
      </c>
      <c r="G29" s="45">
        <f>F29*1.2938</f>
        <v>2475.6992380000002</v>
      </c>
      <c r="H29" s="45">
        <f t="shared" si="3"/>
        <v>150138.78</v>
      </c>
    </row>
    <row r="30" spans="1:9" ht="24.75" customHeight="1" x14ac:dyDescent="0.2">
      <c r="A30" s="97" t="s">
        <v>45</v>
      </c>
      <c r="B30" s="74" t="s">
        <v>201</v>
      </c>
      <c r="C30" s="70" t="s">
        <v>200</v>
      </c>
      <c r="D30" s="39" t="s">
        <v>27</v>
      </c>
      <c r="E30" s="45">
        <v>39.700000000000003</v>
      </c>
      <c r="F30" s="45">
        <v>2879.41</v>
      </c>
      <c r="G30" s="45">
        <f t="shared" ref="G30:G31" si="5">F30*1.2938</f>
        <v>3725.380658</v>
      </c>
      <c r="H30" s="45">
        <f t="shared" si="3"/>
        <v>147897.60999999999</v>
      </c>
    </row>
    <row r="31" spans="1:9" ht="25.5" customHeight="1" x14ac:dyDescent="0.2">
      <c r="A31" s="97" t="s">
        <v>49</v>
      </c>
      <c r="B31" s="74" t="s">
        <v>355</v>
      </c>
      <c r="C31" s="59" t="s">
        <v>354</v>
      </c>
      <c r="D31" s="39" t="s">
        <v>20</v>
      </c>
      <c r="E31" s="45">
        <v>1559.76</v>
      </c>
      <c r="F31" s="45">
        <v>155.41999999999999</v>
      </c>
      <c r="G31" s="45">
        <f t="shared" si="5"/>
        <v>201.08239599999999</v>
      </c>
      <c r="H31" s="45">
        <f t="shared" si="3"/>
        <v>313640.28000000003</v>
      </c>
    </row>
    <row r="32" spans="1:9" ht="25.5" customHeight="1" x14ac:dyDescent="0.2">
      <c r="A32" s="97" t="s">
        <v>362</v>
      </c>
      <c r="B32" s="74" t="s">
        <v>365</v>
      </c>
      <c r="C32" s="59" t="s">
        <v>363</v>
      </c>
      <c r="D32" s="39" t="s">
        <v>364</v>
      </c>
      <c r="E32" s="45">
        <v>1559.76</v>
      </c>
      <c r="F32" s="45">
        <v>15.89</v>
      </c>
      <c r="G32" s="45">
        <f t="shared" ref="G32" si="6">F32*1.2938</f>
        <v>20.558482000000001</v>
      </c>
      <c r="H32" s="45">
        <f t="shared" ref="H32" si="7">ROUND(E32*(G32),2)</f>
        <v>32066.3</v>
      </c>
    </row>
    <row r="33" spans="1:9" ht="18.75" customHeight="1" x14ac:dyDescent="0.2">
      <c r="A33" s="30">
        <v>4</v>
      </c>
      <c r="B33" s="31"/>
      <c r="C33" s="29" t="s">
        <v>41</v>
      </c>
      <c r="D33" s="41"/>
      <c r="E33" s="46"/>
      <c r="F33" s="46"/>
      <c r="G33" s="47">
        <f>F33*1.3</f>
        <v>0</v>
      </c>
      <c r="H33" s="51">
        <f>H34+H35+H36+H37+H38+H39+H40+H41+H42</f>
        <v>412632.48000000004</v>
      </c>
    </row>
    <row r="34" spans="1:9" x14ac:dyDescent="0.2">
      <c r="A34" s="13" t="s">
        <v>25</v>
      </c>
      <c r="B34" s="72" t="s">
        <v>181</v>
      </c>
      <c r="C34" s="68" t="s">
        <v>180</v>
      </c>
      <c r="D34" s="39" t="s">
        <v>20</v>
      </c>
      <c r="E34" s="45">
        <f>127.27+101.03+126.43+133.76+98.13+10.85+4.3+181.12+6.66+52.2*0.5+16.15*2*0.5</f>
        <v>831.8</v>
      </c>
      <c r="F34" s="45">
        <v>132.03</v>
      </c>
      <c r="G34" s="45">
        <f>F34*1.2938</f>
        <v>170.820414</v>
      </c>
      <c r="H34" s="45">
        <f t="shared" si="3"/>
        <v>142088.42000000001</v>
      </c>
    </row>
    <row r="35" spans="1:9" x14ac:dyDescent="0.2">
      <c r="A35" s="13" t="s">
        <v>26</v>
      </c>
      <c r="B35" s="72" t="s">
        <v>183</v>
      </c>
      <c r="C35" s="68" t="s">
        <v>182</v>
      </c>
      <c r="D35" s="39" t="s">
        <v>20</v>
      </c>
      <c r="E35" s="45">
        <f>E34+221.04</f>
        <v>1052.8399999999999</v>
      </c>
      <c r="F35" s="45">
        <v>86.17</v>
      </c>
      <c r="G35" s="45">
        <f t="shared" ref="G35:G40" si="8">F35*1.2938</f>
        <v>111.48674600000001</v>
      </c>
      <c r="H35" s="45">
        <f t="shared" si="3"/>
        <v>117377.71</v>
      </c>
    </row>
    <row r="36" spans="1:9" ht="24" x14ac:dyDescent="0.2">
      <c r="A36" s="13" t="s">
        <v>106</v>
      </c>
      <c r="B36" s="72" t="s">
        <v>275</v>
      </c>
      <c r="C36" s="68" t="s">
        <v>278</v>
      </c>
      <c r="D36" s="39" t="s">
        <v>20</v>
      </c>
      <c r="E36" s="45">
        <f>164.25+221.04</f>
        <v>385.28999999999996</v>
      </c>
      <c r="F36" s="45">
        <v>64.97</v>
      </c>
      <c r="G36" s="45">
        <f t="shared" ref="G36:G37" si="9">F36*1.2938</f>
        <v>84.058186000000006</v>
      </c>
      <c r="H36" s="45">
        <f t="shared" ref="H36:H37" si="10">ROUND(E36*(G36),2)</f>
        <v>32386.78</v>
      </c>
    </row>
    <row r="37" spans="1:9" ht="48" x14ac:dyDescent="0.2">
      <c r="A37" s="13" t="s">
        <v>107</v>
      </c>
      <c r="B37" s="72" t="s">
        <v>274</v>
      </c>
      <c r="C37" s="68" t="s">
        <v>273</v>
      </c>
      <c r="D37" s="39" t="s">
        <v>20</v>
      </c>
      <c r="E37" s="45">
        <f>164.25</f>
        <v>164.25</v>
      </c>
      <c r="F37" s="45">
        <v>224.67</v>
      </c>
      <c r="G37" s="45">
        <f t="shared" si="9"/>
        <v>290.67804599999999</v>
      </c>
      <c r="H37" s="45">
        <f t="shared" si="10"/>
        <v>47743.87</v>
      </c>
    </row>
    <row r="38" spans="1:9" ht="24" x14ac:dyDescent="0.2">
      <c r="A38" s="13" t="s">
        <v>48</v>
      </c>
      <c r="B38" s="75" t="s">
        <v>220</v>
      </c>
      <c r="C38" s="65" t="s">
        <v>219</v>
      </c>
      <c r="D38" s="42" t="s">
        <v>47</v>
      </c>
      <c r="E38" s="45">
        <v>120.95</v>
      </c>
      <c r="F38" s="45">
        <v>69.91</v>
      </c>
      <c r="G38" s="45">
        <f t="shared" si="8"/>
        <v>90.449557999999996</v>
      </c>
      <c r="H38" s="45">
        <f t="shared" si="3"/>
        <v>10939.87</v>
      </c>
    </row>
    <row r="39" spans="1:9" ht="24" x14ac:dyDescent="0.2">
      <c r="A39" s="13" t="s">
        <v>202</v>
      </c>
      <c r="B39" s="75" t="s">
        <v>218</v>
      </c>
      <c r="C39" s="61" t="s">
        <v>108</v>
      </c>
      <c r="D39" s="42" t="s">
        <v>47</v>
      </c>
      <c r="E39" s="45">
        <f>20*6.94</f>
        <v>138.80000000000001</v>
      </c>
      <c r="F39" s="45">
        <v>89.86</v>
      </c>
      <c r="G39" s="45">
        <f t="shared" si="8"/>
        <v>116.260868</v>
      </c>
      <c r="H39" s="45">
        <f t="shared" si="3"/>
        <v>16137.01</v>
      </c>
    </row>
    <row r="40" spans="1:9" ht="24" customHeight="1" x14ac:dyDescent="0.2">
      <c r="A40" s="13" t="s">
        <v>271</v>
      </c>
      <c r="B40" s="24" t="s">
        <v>217</v>
      </c>
      <c r="C40" s="68" t="s">
        <v>216</v>
      </c>
      <c r="D40" s="39" t="s">
        <v>47</v>
      </c>
      <c r="E40" s="45">
        <f>18.25+18.25+18.25+18.25+15.75+15.75+6.3+8.3+52.2+16.15+16.15+9.2*6</f>
        <v>258.8</v>
      </c>
      <c r="F40" s="45">
        <v>106.52</v>
      </c>
      <c r="G40" s="45">
        <f t="shared" si="8"/>
        <v>137.81557599999999</v>
      </c>
      <c r="H40" s="45">
        <f t="shared" si="3"/>
        <v>35666.67</v>
      </c>
    </row>
    <row r="41" spans="1:9" ht="16.5" customHeight="1" x14ac:dyDescent="0.2">
      <c r="A41" s="13" t="s">
        <v>272</v>
      </c>
      <c r="B41" s="24" t="s">
        <v>277</v>
      </c>
      <c r="C41" s="68" t="s">
        <v>276</v>
      </c>
      <c r="D41" s="39" t="s">
        <v>47</v>
      </c>
      <c r="E41" s="45">
        <v>138.21</v>
      </c>
      <c r="F41" s="45">
        <v>50.01</v>
      </c>
      <c r="G41" s="45">
        <f t="shared" ref="G41" si="11">F41*1.2938</f>
        <v>64.702938000000003</v>
      </c>
      <c r="H41" s="45">
        <f t="shared" ref="H41" si="12">ROUND(E41*(G41),2)</f>
        <v>8942.59</v>
      </c>
    </row>
    <row r="42" spans="1:9" ht="24" x14ac:dyDescent="0.2">
      <c r="A42" s="13" t="s">
        <v>293</v>
      </c>
      <c r="B42" s="24" t="s">
        <v>295</v>
      </c>
      <c r="C42" s="68" t="s">
        <v>294</v>
      </c>
      <c r="D42" s="39" t="s">
        <v>47</v>
      </c>
      <c r="E42" s="45">
        <f>9+4.6*6</f>
        <v>36.599999999999994</v>
      </c>
      <c r="F42" s="45">
        <v>28.5</v>
      </c>
      <c r="G42" s="45">
        <f t="shared" ref="G42" si="13">F42*1.2938</f>
        <v>36.8733</v>
      </c>
      <c r="H42" s="45">
        <f t="shared" ref="H42" si="14">ROUND(E42*(G42),2)</f>
        <v>1349.56</v>
      </c>
    </row>
    <row r="43" spans="1:9" ht="20.25" customHeight="1" x14ac:dyDescent="0.2">
      <c r="A43" s="30">
        <v>5</v>
      </c>
      <c r="B43" s="32"/>
      <c r="C43" s="29" t="s">
        <v>42</v>
      </c>
      <c r="D43" s="41"/>
      <c r="E43" s="46"/>
      <c r="F43" s="46"/>
      <c r="G43" s="46">
        <f>F43*1.3</f>
        <v>0</v>
      </c>
      <c r="H43" s="47">
        <f>H44+H45+H46+H47+H48+H49+H50+H51+H52+H53+H54+H55+H56+H57+H58+H59+H60+H61+H62+H63+H64+H65+H66+H67+H68+H69+H70+H71+H72</f>
        <v>136269.61000000002</v>
      </c>
      <c r="I43" s="1"/>
    </row>
    <row r="44" spans="1:9" ht="60" x14ac:dyDescent="0.2">
      <c r="A44" s="97" t="s">
        <v>28</v>
      </c>
      <c r="B44" s="72" t="s">
        <v>155</v>
      </c>
      <c r="C44" s="61" t="s">
        <v>110</v>
      </c>
      <c r="D44" s="24" t="s">
        <v>44</v>
      </c>
      <c r="E44" s="45">
        <v>28</v>
      </c>
      <c r="F44" s="45">
        <v>141.38</v>
      </c>
      <c r="G44" s="45">
        <f>F44*1.2938</f>
        <v>182.91744399999999</v>
      </c>
      <c r="H44" s="45">
        <f t="shared" si="3"/>
        <v>5121.6899999999996</v>
      </c>
    </row>
    <row r="45" spans="1:9" ht="48" x14ac:dyDescent="0.2">
      <c r="A45" s="97" t="s">
        <v>29</v>
      </c>
      <c r="B45" s="72" t="s">
        <v>156</v>
      </c>
      <c r="C45" s="61" t="s">
        <v>109</v>
      </c>
      <c r="D45" s="24" t="s">
        <v>44</v>
      </c>
      <c r="E45" s="45">
        <v>15</v>
      </c>
      <c r="F45" s="45">
        <v>292.35000000000002</v>
      </c>
      <c r="G45" s="45">
        <f t="shared" ref="G45:G60" si="15">F45*1.2938</f>
        <v>378.24243000000007</v>
      </c>
      <c r="H45" s="45">
        <f t="shared" si="3"/>
        <v>5673.64</v>
      </c>
    </row>
    <row r="46" spans="1:9" ht="60" x14ac:dyDescent="0.2">
      <c r="A46" s="97" t="s">
        <v>30</v>
      </c>
      <c r="B46" s="72" t="s">
        <v>157</v>
      </c>
      <c r="C46" s="61" t="s">
        <v>111</v>
      </c>
      <c r="D46" s="24" t="s">
        <v>44</v>
      </c>
      <c r="E46" s="45">
        <v>47</v>
      </c>
      <c r="F46" s="45">
        <v>115.45</v>
      </c>
      <c r="G46" s="45">
        <f t="shared" si="15"/>
        <v>149.36921000000001</v>
      </c>
      <c r="H46" s="45">
        <f t="shared" si="3"/>
        <v>7020.35</v>
      </c>
    </row>
    <row r="47" spans="1:9" ht="36" x14ac:dyDescent="0.2">
      <c r="A47" s="97" t="s">
        <v>31</v>
      </c>
      <c r="B47" s="71" t="s">
        <v>163</v>
      </c>
      <c r="C47" s="59" t="s">
        <v>144</v>
      </c>
      <c r="D47" s="24" t="s">
        <v>19</v>
      </c>
      <c r="E47" s="45">
        <v>15</v>
      </c>
      <c r="F47" s="45">
        <v>118.11</v>
      </c>
      <c r="G47" s="45">
        <f t="shared" si="15"/>
        <v>152.81071800000001</v>
      </c>
      <c r="H47" s="45">
        <f t="shared" si="3"/>
        <v>2292.16</v>
      </c>
    </row>
    <row r="48" spans="1:9" ht="39" customHeight="1" x14ac:dyDescent="0.2">
      <c r="A48" s="97" t="s">
        <v>32</v>
      </c>
      <c r="B48" s="71" t="s">
        <v>164</v>
      </c>
      <c r="C48" s="58" t="s">
        <v>101</v>
      </c>
      <c r="D48" s="24" t="s">
        <v>19</v>
      </c>
      <c r="E48" s="45">
        <v>13</v>
      </c>
      <c r="F48" s="45">
        <v>505.91</v>
      </c>
      <c r="G48" s="45">
        <f t="shared" si="15"/>
        <v>654.54635800000005</v>
      </c>
      <c r="H48" s="45">
        <f t="shared" si="3"/>
        <v>8509.1</v>
      </c>
    </row>
    <row r="49" spans="1:8" ht="15.95" customHeight="1" x14ac:dyDescent="0.2">
      <c r="A49" s="97" t="s">
        <v>33</v>
      </c>
      <c r="B49" s="71" t="s">
        <v>165</v>
      </c>
      <c r="C49" s="62" t="s">
        <v>100</v>
      </c>
      <c r="D49" s="24" t="s">
        <v>19</v>
      </c>
      <c r="E49" s="45">
        <v>13</v>
      </c>
      <c r="F49" s="45">
        <v>42.22</v>
      </c>
      <c r="G49" s="45">
        <f t="shared" si="15"/>
        <v>54.624236000000003</v>
      </c>
      <c r="H49" s="45">
        <f t="shared" si="3"/>
        <v>710.12</v>
      </c>
    </row>
    <row r="50" spans="1:8" ht="15.95" customHeight="1" x14ac:dyDescent="0.2">
      <c r="A50" s="97" t="s">
        <v>34</v>
      </c>
      <c r="B50" s="71" t="s">
        <v>166</v>
      </c>
      <c r="C50" s="62" t="s">
        <v>99</v>
      </c>
      <c r="D50" s="24" t="s">
        <v>19</v>
      </c>
      <c r="E50" s="45">
        <v>17</v>
      </c>
      <c r="F50" s="45">
        <v>50.83</v>
      </c>
      <c r="G50" s="45">
        <f t="shared" si="15"/>
        <v>65.763853999999995</v>
      </c>
      <c r="H50" s="45">
        <f t="shared" si="3"/>
        <v>1117.99</v>
      </c>
    </row>
    <row r="51" spans="1:8" x14ac:dyDescent="0.2">
      <c r="A51" s="97" t="s">
        <v>35</v>
      </c>
      <c r="B51" s="71" t="s">
        <v>167</v>
      </c>
      <c r="C51" s="60" t="s">
        <v>98</v>
      </c>
      <c r="D51" s="25" t="s">
        <v>19</v>
      </c>
      <c r="E51" s="49">
        <v>7</v>
      </c>
      <c r="F51" s="45">
        <v>48.5</v>
      </c>
      <c r="G51" s="45">
        <f t="shared" si="15"/>
        <v>62.749300000000005</v>
      </c>
      <c r="H51" s="45">
        <f t="shared" si="3"/>
        <v>439.25</v>
      </c>
    </row>
    <row r="52" spans="1:8" x14ac:dyDescent="0.2">
      <c r="A52" s="97" t="s">
        <v>36</v>
      </c>
      <c r="B52" s="71" t="s">
        <v>168</v>
      </c>
      <c r="C52" s="64" t="s">
        <v>113</v>
      </c>
      <c r="D52" s="25" t="s">
        <v>19</v>
      </c>
      <c r="E52" s="45">
        <v>15</v>
      </c>
      <c r="F52" s="45">
        <v>49.57</v>
      </c>
      <c r="G52" s="45">
        <f t="shared" si="15"/>
        <v>64.133666000000005</v>
      </c>
      <c r="H52" s="45">
        <f t="shared" si="3"/>
        <v>962</v>
      </c>
    </row>
    <row r="53" spans="1:8" x14ac:dyDescent="0.2">
      <c r="A53" s="97" t="s">
        <v>37</v>
      </c>
      <c r="B53" s="71" t="s">
        <v>171</v>
      </c>
      <c r="C53" s="64" t="s">
        <v>112</v>
      </c>
      <c r="D53" s="25" t="s">
        <v>19</v>
      </c>
      <c r="E53" s="45">
        <v>15</v>
      </c>
      <c r="F53" s="45">
        <v>27.47</v>
      </c>
      <c r="G53" s="45">
        <f t="shared" si="15"/>
        <v>35.540686000000001</v>
      </c>
      <c r="H53" s="45">
        <f t="shared" si="3"/>
        <v>533.11</v>
      </c>
    </row>
    <row r="54" spans="1:8" ht="24" x14ac:dyDescent="0.2">
      <c r="A54" s="97" t="s">
        <v>38</v>
      </c>
      <c r="B54" s="71" t="s">
        <v>172</v>
      </c>
      <c r="C54" s="64" t="s">
        <v>114</v>
      </c>
      <c r="D54" s="25" t="s">
        <v>19</v>
      </c>
      <c r="E54" s="45">
        <v>18</v>
      </c>
      <c r="F54" s="45">
        <v>78.709999999999994</v>
      </c>
      <c r="G54" s="45">
        <f t="shared" si="15"/>
        <v>101.834998</v>
      </c>
      <c r="H54" s="45">
        <f t="shared" si="3"/>
        <v>1833.03</v>
      </c>
    </row>
    <row r="55" spans="1:8" ht="24" x14ac:dyDescent="0.2">
      <c r="A55" s="97" t="s">
        <v>39</v>
      </c>
      <c r="B55" s="71" t="s">
        <v>170</v>
      </c>
      <c r="C55" s="63" t="s">
        <v>115</v>
      </c>
      <c r="D55" s="25" t="s">
        <v>19</v>
      </c>
      <c r="E55" s="45">
        <v>10</v>
      </c>
      <c r="F55" s="45">
        <v>76.86</v>
      </c>
      <c r="G55" s="45">
        <f t="shared" si="15"/>
        <v>99.441468</v>
      </c>
      <c r="H55" s="45">
        <f t="shared" si="3"/>
        <v>994.41</v>
      </c>
    </row>
    <row r="56" spans="1:8" ht="48" x14ac:dyDescent="0.2">
      <c r="A56" s="97" t="s">
        <v>40</v>
      </c>
      <c r="B56" s="71" t="s">
        <v>169</v>
      </c>
      <c r="C56" s="59" t="s">
        <v>139</v>
      </c>
      <c r="D56" s="25" t="s">
        <v>19</v>
      </c>
      <c r="E56" s="45">
        <v>8</v>
      </c>
      <c r="F56" s="45">
        <v>335.75</v>
      </c>
      <c r="G56" s="45">
        <f t="shared" si="15"/>
        <v>434.39335</v>
      </c>
      <c r="H56" s="45">
        <f t="shared" si="3"/>
        <v>3475.15</v>
      </c>
    </row>
    <row r="57" spans="1:8" ht="24" x14ac:dyDescent="0.2">
      <c r="A57" s="97" t="s">
        <v>43</v>
      </c>
      <c r="B57" s="71" t="s">
        <v>255</v>
      </c>
      <c r="C57" s="59" t="s">
        <v>254</v>
      </c>
      <c r="D57" s="25" t="s">
        <v>19</v>
      </c>
      <c r="E57" s="45">
        <v>2</v>
      </c>
      <c r="F57" s="45">
        <v>440.78</v>
      </c>
      <c r="G57" s="45">
        <f t="shared" si="15"/>
        <v>570.28116399999999</v>
      </c>
      <c r="H57" s="45">
        <f t="shared" si="3"/>
        <v>1140.56</v>
      </c>
    </row>
    <row r="58" spans="1:8" ht="24" x14ac:dyDescent="0.2">
      <c r="A58" s="97" t="s">
        <v>209</v>
      </c>
      <c r="B58" s="71" t="s">
        <v>257</v>
      </c>
      <c r="C58" s="59" t="s">
        <v>256</v>
      </c>
      <c r="D58" s="25" t="s">
        <v>19</v>
      </c>
      <c r="E58" s="45">
        <v>7</v>
      </c>
      <c r="F58" s="45">
        <v>434.47</v>
      </c>
      <c r="G58" s="45">
        <f t="shared" si="15"/>
        <v>562.11728600000004</v>
      </c>
      <c r="H58" s="45">
        <f t="shared" si="3"/>
        <v>3934.82</v>
      </c>
    </row>
    <row r="59" spans="1:8" ht="36" x14ac:dyDescent="0.2">
      <c r="A59" s="97" t="s">
        <v>250</v>
      </c>
      <c r="B59" s="71" t="s">
        <v>259</v>
      </c>
      <c r="C59" s="59" t="s">
        <v>258</v>
      </c>
      <c r="D59" s="25" t="s">
        <v>19</v>
      </c>
      <c r="E59" s="45">
        <v>2</v>
      </c>
      <c r="F59" s="45">
        <v>383.25</v>
      </c>
      <c r="G59" s="45">
        <f t="shared" si="15"/>
        <v>495.84885000000003</v>
      </c>
      <c r="H59" s="45">
        <f t="shared" si="3"/>
        <v>991.7</v>
      </c>
    </row>
    <row r="60" spans="1:8" ht="24" x14ac:dyDescent="0.2">
      <c r="A60" s="97" t="s">
        <v>251</v>
      </c>
      <c r="B60" s="71" t="s">
        <v>261</v>
      </c>
      <c r="C60" s="59" t="s">
        <v>260</v>
      </c>
      <c r="D60" s="25" t="s">
        <v>19</v>
      </c>
      <c r="E60" s="45">
        <v>2</v>
      </c>
      <c r="F60" s="45">
        <v>71.239999999999995</v>
      </c>
      <c r="G60" s="45">
        <f t="shared" si="15"/>
        <v>92.170311999999996</v>
      </c>
      <c r="H60" s="45">
        <f t="shared" si="3"/>
        <v>184.34</v>
      </c>
    </row>
    <row r="61" spans="1:8" ht="24" x14ac:dyDescent="0.2">
      <c r="A61" s="97" t="s">
        <v>252</v>
      </c>
      <c r="B61" s="71" t="s">
        <v>210</v>
      </c>
      <c r="C61" s="59" t="s">
        <v>227</v>
      </c>
      <c r="D61" s="25" t="s">
        <v>47</v>
      </c>
      <c r="E61" s="45">
        <v>50</v>
      </c>
      <c r="F61" s="45">
        <v>51.24</v>
      </c>
      <c r="G61" s="45">
        <f t="shared" ref="G61" si="16">F61*1.2938</f>
        <v>66.294312000000005</v>
      </c>
      <c r="H61" s="45">
        <f t="shared" si="3"/>
        <v>3314.72</v>
      </c>
    </row>
    <row r="62" spans="1:8" ht="24" x14ac:dyDescent="0.2">
      <c r="A62" s="97" t="s">
        <v>253</v>
      </c>
      <c r="B62" s="71" t="s">
        <v>266</v>
      </c>
      <c r="C62" s="59" t="s">
        <v>265</v>
      </c>
      <c r="D62" s="25" t="s">
        <v>19</v>
      </c>
      <c r="E62" s="45">
        <v>4</v>
      </c>
      <c r="F62" s="45">
        <v>227.97</v>
      </c>
      <c r="G62" s="45">
        <f t="shared" ref="G62:G67" si="17">F62*1.2938</f>
        <v>294.947586</v>
      </c>
      <c r="H62" s="45">
        <f t="shared" ref="H62:H67" si="18">ROUND(E62*(G62),2)</f>
        <v>1179.79</v>
      </c>
    </row>
    <row r="63" spans="1:8" ht="24" x14ac:dyDescent="0.2">
      <c r="A63" s="97" t="s">
        <v>262</v>
      </c>
      <c r="B63" s="71" t="s">
        <v>268</v>
      </c>
      <c r="C63" s="59" t="s">
        <v>267</v>
      </c>
      <c r="D63" s="25" t="s">
        <v>19</v>
      </c>
      <c r="E63" s="45">
        <v>8</v>
      </c>
      <c r="F63" s="45">
        <v>213.23</v>
      </c>
      <c r="G63" s="45">
        <f t="shared" si="17"/>
        <v>275.87697400000002</v>
      </c>
      <c r="H63" s="45">
        <f t="shared" si="18"/>
        <v>2207.02</v>
      </c>
    </row>
    <row r="64" spans="1:8" x14ac:dyDescent="0.2">
      <c r="A64" s="97" t="s">
        <v>263</v>
      </c>
      <c r="B64" s="84" t="s">
        <v>270</v>
      </c>
      <c r="C64" s="85" t="s">
        <v>269</v>
      </c>
      <c r="D64" s="25" t="s">
        <v>19</v>
      </c>
      <c r="E64" s="49">
        <v>1</v>
      </c>
      <c r="F64" s="49">
        <v>229.64</v>
      </c>
      <c r="G64" s="49">
        <f t="shared" si="17"/>
        <v>297.10823199999999</v>
      </c>
      <c r="H64" s="49">
        <f t="shared" si="18"/>
        <v>297.11</v>
      </c>
    </row>
    <row r="65" spans="1:8" ht="24" x14ac:dyDescent="0.2">
      <c r="A65" s="97" t="s">
        <v>264</v>
      </c>
      <c r="B65" s="75" t="s">
        <v>299</v>
      </c>
      <c r="C65" s="59" t="s">
        <v>298</v>
      </c>
      <c r="D65" s="25" t="s">
        <v>19</v>
      </c>
      <c r="E65" s="45">
        <v>3</v>
      </c>
      <c r="F65" s="45">
        <v>146.94999999999999</v>
      </c>
      <c r="G65" s="45">
        <f t="shared" si="17"/>
        <v>190.12391</v>
      </c>
      <c r="H65" s="49">
        <f t="shared" si="18"/>
        <v>570.37</v>
      </c>
    </row>
    <row r="66" spans="1:8" ht="48" x14ac:dyDescent="0.2">
      <c r="A66" s="97" t="s">
        <v>296</v>
      </c>
      <c r="B66" s="75" t="s">
        <v>301</v>
      </c>
      <c r="C66" s="59" t="s">
        <v>300</v>
      </c>
      <c r="D66" s="25" t="s">
        <v>19</v>
      </c>
      <c r="E66" s="45">
        <v>5</v>
      </c>
      <c r="F66" s="45">
        <v>360.24</v>
      </c>
      <c r="G66" s="45">
        <f t="shared" si="17"/>
        <v>466.07851200000005</v>
      </c>
      <c r="H66" s="49">
        <f t="shared" si="18"/>
        <v>2330.39</v>
      </c>
    </row>
    <row r="67" spans="1:8" ht="24" x14ac:dyDescent="0.2">
      <c r="A67" s="97" t="s">
        <v>297</v>
      </c>
      <c r="B67" s="75" t="s">
        <v>303</v>
      </c>
      <c r="C67" s="59" t="s">
        <v>302</v>
      </c>
      <c r="D67" s="25" t="s">
        <v>19</v>
      </c>
      <c r="E67" s="45">
        <v>6</v>
      </c>
      <c r="F67" s="45">
        <v>146.85</v>
      </c>
      <c r="G67" s="45">
        <f t="shared" si="17"/>
        <v>189.99453</v>
      </c>
      <c r="H67" s="49">
        <f t="shared" si="18"/>
        <v>1139.97</v>
      </c>
    </row>
    <row r="68" spans="1:8" ht="27.75" customHeight="1" x14ac:dyDescent="0.2">
      <c r="A68" s="97" t="s">
        <v>469</v>
      </c>
      <c r="B68" s="75" t="s">
        <v>393</v>
      </c>
      <c r="C68" s="59" t="s">
        <v>485</v>
      </c>
      <c r="D68" s="24" t="s">
        <v>19</v>
      </c>
      <c r="E68" s="45">
        <v>1</v>
      </c>
      <c r="F68" s="45">
        <v>41718</v>
      </c>
      <c r="G68" s="45">
        <f t="shared" ref="G68" si="19">F68*1.2938</f>
        <v>53974.748400000004</v>
      </c>
      <c r="H68" s="45">
        <f t="shared" ref="H68" si="20">ROUND(E68*(G68),2)</f>
        <v>53974.75</v>
      </c>
    </row>
    <row r="69" spans="1:8" ht="40.5" customHeight="1" x14ac:dyDescent="0.2">
      <c r="A69" s="97" t="s">
        <v>476</v>
      </c>
      <c r="B69" s="75" t="s">
        <v>480</v>
      </c>
      <c r="C69" s="59" t="s">
        <v>479</v>
      </c>
      <c r="D69" s="24" t="s">
        <v>19</v>
      </c>
      <c r="E69" s="45">
        <v>6</v>
      </c>
      <c r="F69" s="45">
        <v>438.75</v>
      </c>
      <c r="G69" s="45">
        <f t="shared" ref="G69:G72" si="21">F69*1.2938</f>
        <v>567.65475000000004</v>
      </c>
      <c r="H69" s="45">
        <f t="shared" ref="H69:H72" si="22">ROUND(E69*(G69),2)</f>
        <v>3405.93</v>
      </c>
    </row>
    <row r="70" spans="1:8" ht="27.75" customHeight="1" x14ac:dyDescent="0.2">
      <c r="A70" s="97" t="s">
        <v>477</v>
      </c>
      <c r="B70" s="75" t="s">
        <v>482</v>
      </c>
      <c r="C70" s="59" t="s">
        <v>481</v>
      </c>
      <c r="D70" s="24" t="s">
        <v>196</v>
      </c>
      <c r="E70" s="45">
        <v>100</v>
      </c>
      <c r="F70" s="45">
        <v>111.42</v>
      </c>
      <c r="G70" s="45">
        <f t="shared" si="21"/>
        <v>144.15519600000002</v>
      </c>
      <c r="H70" s="45">
        <f t="shared" si="22"/>
        <v>14415.52</v>
      </c>
    </row>
    <row r="71" spans="1:8" ht="27.75" customHeight="1" x14ac:dyDescent="0.2">
      <c r="A71" s="97" t="s">
        <v>478</v>
      </c>
      <c r="B71" s="75" t="s">
        <v>484</v>
      </c>
      <c r="C71" s="59" t="s">
        <v>483</v>
      </c>
      <c r="D71" s="24" t="s">
        <v>196</v>
      </c>
      <c r="E71" s="45">
        <v>100</v>
      </c>
      <c r="F71" s="45">
        <v>21.06</v>
      </c>
      <c r="G71" s="45">
        <f t="shared" si="21"/>
        <v>27.247427999999999</v>
      </c>
      <c r="H71" s="45">
        <f t="shared" si="22"/>
        <v>2724.74</v>
      </c>
    </row>
    <row r="72" spans="1:8" ht="27.75" customHeight="1" x14ac:dyDescent="0.2">
      <c r="A72" s="97" t="s">
        <v>490</v>
      </c>
      <c r="B72" s="73" t="s">
        <v>373</v>
      </c>
      <c r="C72" s="68" t="s">
        <v>491</v>
      </c>
      <c r="D72" s="24" t="s">
        <v>27</v>
      </c>
      <c r="E72" s="45">
        <v>1.3</v>
      </c>
      <c r="F72" s="45">
        <v>3434.06</v>
      </c>
      <c r="G72" s="45">
        <f t="shared" si="21"/>
        <v>4442.9868280000001</v>
      </c>
      <c r="H72" s="45">
        <f t="shared" si="22"/>
        <v>5775.88</v>
      </c>
    </row>
    <row r="73" spans="1:8" ht="20.25" customHeight="1" x14ac:dyDescent="0.2">
      <c r="A73" s="33">
        <v>6</v>
      </c>
      <c r="B73" s="34"/>
      <c r="C73" s="35" t="s">
        <v>215</v>
      </c>
      <c r="D73" s="34"/>
      <c r="E73" s="52"/>
      <c r="F73" s="52"/>
      <c r="G73" s="52">
        <f>F73*1.25</f>
        <v>0</v>
      </c>
      <c r="H73" s="53">
        <f>H74+H75+H76+H77+H78+H79+H80+H81+H82+H83+H84+H85+H86+H87+H88+H89</f>
        <v>146637.69</v>
      </c>
    </row>
    <row r="74" spans="1:8" ht="81.75" customHeight="1" x14ac:dyDescent="0.2">
      <c r="A74" s="97" t="s">
        <v>125</v>
      </c>
      <c r="B74" s="72" t="s">
        <v>133</v>
      </c>
      <c r="C74" s="67" t="s">
        <v>134</v>
      </c>
      <c r="D74" s="39" t="s">
        <v>19</v>
      </c>
      <c r="E74" s="45">
        <v>80</v>
      </c>
      <c r="F74" s="45">
        <v>207.98</v>
      </c>
      <c r="G74" s="45">
        <f>F74*1.2938</f>
        <v>269.08452399999999</v>
      </c>
      <c r="H74" s="45">
        <f t="shared" si="3"/>
        <v>21526.76</v>
      </c>
    </row>
    <row r="75" spans="1:8" ht="60" x14ac:dyDescent="0.2">
      <c r="A75" s="97" t="s">
        <v>126</v>
      </c>
      <c r="B75" s="72" t="s">
        <v>199</v>
      </c>
      <c r="C75" s="61" t="s">
        <v>120</v>
      </c>
      <c r="D75" s="39" t="s">
        <v>19</v>
      </c>
      <c r="E75" s="45">
        <v>120</v>
      </c>
      <c r="F75" s="45">
        <v>130.91999999999999</v>
      </c>
      <c r="G75" s="45">
        <f t="shared" ref="G75:G88" si="23">F75*1.2938</f>
        <v>169.38429599999998</v>
      </c>
      <c r="H75" s="45">
        <f t="shared" si="3"/>
        <v>20326.12</v>
      </c>
    </row>
    <row r="76" spans="1:8" ht="84" x14ac:dyDescent="0.2">
      <c r="A76" s="97" t="s">
        <v>127</v>
      </c>
      <c r="B76" s="72" t="s">
        <v>184</v>
      </c>
      <c r="C76" s="68" t="s">
        <v>92</v>
      </c>
      <c r="D76" s="39" t="s">
        <v>19</v>
      </c>
      <c r="E76" s="45">
        <v>150</v>
      </c>
      <c r="F76" s="45">
        <v>260.85000000000002</v>
      </c>
      <c r="G76" s="45">
        <f t="shared" si="23"/>
        <v>337.48773000000006</v>
      </c>
      <c r="H76" s="45">
        <f t="shared" si="3"/>
        <v>50623.16</v>
      </c>
    </row>
    <row r="77" spans="1:8" ht="75" customHeight="1" x14ac:dyDescent="0.2">
      <c r="A77" s="97" t="s">
        <v>128</v>
      </c>
      <c r="B77" s="72" t="s">
        <v>214</v>
      </c>
      <c r="C77" s="68" t="s">
        <v>213</v>
      </c>
      <c r="D77" s="39" t="s">
        <v>19</v>
      </c>
      <c r="E77" s="45">
        <v>10</v>
      </c>
      <c r="F77" s="45">
        <v>370.55</v>
      </c>
      <c r="G77" s="45">
        <f t="shared" si="23"/>
        <v>479.41759000000002</v>
      </c>
      <c r="H77" s="45">
        <f t="shared" si="3"/>
        <v>4794.18</v>
      </c>
    </row>
    <row r="78" spans="1:8" ht="38.25" customHeight="1" x14ac:dyDescent="0.2">
      <c r="A78" s="97" t="s">
        <v>51</v>
      </c>
      <c r="B78" s="72" t="s">
        <v>95</v>
      </c>
      <c r="C78" s="68" t="s">
        <v>94</v>
      </c>
      <c r="D78" s="39" t="s">
        <v>19</v>
      </c>
      <c r="E78" s="45">
        <v>120</v>
      </c>
      <c r="F78" s="45">
        <v>110.27</v>
      </c>
      <c r="G78" s="45">
        <f t="shared" si="23"/>
        <v>142.667326</v>
      </c>
      <c r="H78" s="45">
        <f t="shared" si="3"/>
        <v>17120.080000000002</v>
      </c>
    </row>
    <row r="79" spans="1:8" x14ac:dyDescent="0.2">
      <c r="A79" s="97" t="s">
        <v>52</v>
      </c>
      <c r="B79" s="75" t="s">
        <v>341</v>
      </c>
      <c r="C79" s="59" t="s">
        <v>340</v>
      </c>
      <c r="D79" s="39" t="s">
        <v>19</v>
      </c>
      <c r="E79" s="45">
        <v>3</v>
      </c>
      <c r="F79" s="45">
        <v>344.81</v>
      </c>
      <c r="G79" s="45">
        <f t="shared" si="23"/>
        <v>446.11517800000001</v>
      </c>
      <c r="H79" s="45">
        <f t="shared" si="3"/>
        <v>1338.35</v>
      </c>
    </row>
    <row r="80" spans="1:8" ht="15.95" customHeight="1" x14ac:dyDescent="0.2">
      <c r="A80" s="97" t="s">
        <v>53</v>
      </c>
      <c r="B80" s="75" t="s">
        <v>212</v>
      </c>
      <c r="C80" s="58" t="s">
        <v>96</v>
      </c>
      <c r="D80" s="39" t="s">
        <v>19</v>
      </c>
      <c r="E80" s="45">
        <v>12</v>
      </c>
      <c r="F80" s="45">
        <v>59.84</v>
      </c>
      <c r="G80" s="45">
        <f t="shared" si="23"/>
        <v>77.420992000000012</v>
      </c>
      <c r="H80" s="45">
        <f t="shared" si="3"/>
        <v>929.05</v>
      </c>
    </row>
    <row r="81" spans="1:8" ht="15.95" customHeight="1" x14ac:dyDescent="0.2">
      <c r="A81" s="97" t="s">
        <v>54</v>
      </c>
      <c r="B81" s="75" t="s">
        <v>389</v>
      </c>
      <c r="C81" s="58" t="s">
        <v>388</v>
      </c>
      <c r="D81" s="39" t="s">
        <v>19</v>
      </c>
      <c r="E81" s="45">
        <v>8</v>
      </c>
      <c r="F81" s="45">
        <v>87.55</v>
      </c>
      <c r="G81" s="45">
        <f t="shared" si="23"/>
        <v>113.27218999999999</v>
      </c>
      <c r="H81" s="45">
        <f t="shared" si="3"/>
        <v>906.18</v>
      </c>
    </row>
    <row r="82" spans="1:8" ht="15.95" customHeight="1" x14ac:dyDescent="0.2">
      <c r="A82" s="97" t="s">
        <v>130</v>
      </c>
      <c r="B82" s="75" t="s">
        <v>391</v>
      </c>
      <c r="C82" s="58" t="s">
        <v>390</v>
      </c>
      <c r="D82" s="39" t="s">
        <v>19</v>
      </c>
      <c r="E82" s="45">
        <v>4</v>
      </c>
      <c r="F82" s="45">
        <v>101.32</v>
      </c>
      <c r="G82" s="45">
        <f t="shared" si="23"/>
        <v>131.087816</v>
      </c>
      <c r="H82" s="45">
        <f t="shared" si="3"/>
        <v>524.35</v>
      </c>
    </row>
    <row r="83" spans="1:8" ht="65.25" customHeight="1" x14ac:dyDescent="0.2">
      <c r="A83" s="97" t="s">
        <v>135</v>
      </c>
      <c r="B83" s="72" t="s">
        <v>211</v>
      </c>
      <c r="C83" s="59" t="s">
        <v>93</v>
      </c>
      <c r="D83" s="39" t="s">
        <v>19</v>
      </c>
      <c r="E83" s="45">
        <v>20</v>
      </c>
      <c r="F83" s="45">
        <v>126.7</v>
      </c>
      <c r="G83" s="45">
        <f t="shared" si="23"/>
        <v>163.92446000000001</v>
      </c>
      <c r="H83" s="45">
        <f t="shared" si="3"/>
        <v>3278.49</v>
      </c>
    </row>
    <row r="84" spans="1:8" ht="37.5" customHeight="1" x14ac:dyDescent="0.2">
      <c r="A84" s="97" t="s">
        <v>136</v>
      </c>
      <c r="B84" s="72" t="s">
        <v>337</v>
      </c>
      <c r="C84" s="59" t="s">
        <v>336</v>
      </c>
      <c r="D84" s="39" t="s">
        <v>19</v>
      </c>
      <c r="E84" s="45">
        <v>1</v>
      </c>
      <c r="F84" s="45">
        <v>4203.2700000000004</v>
      </c>
      <c r="G84" s="45">
        <f t="shared" si="23"/>
        <v>5438.1907260000007</v>
      </c>
      <c r="H84" s="45">
        <f t="shared" si="3"/>
        <v>5438.19</v>
      </c>
    </row>
    <row r="85" spans="1:8" ht="16.5" customHeight="1" x14ac:dyDescent="0.2">
      <c r="A85" s="97" t="s">
        <v>140</v>
      </c>
      <c r="B85" s="72" t="s">
        <v>206</v>
      </c>
      <c r="C85" s="59" t="s">
        <v>142</v>
      </c>
      <c r="D85" s="39" t="s">
        <v>19</v>
      </c>
      <c r="E85" s="45">
        <v>1</v>
      </c>
      <c r="F85" s="45">
        <v>318.75</v>
      </c>
      <c r="G85" s="45">
        <f t="shared" si="23"/>
        <v>412.39875000000001</v>
      </c>
      <c r="H85" s="45">
        <f t="shared" si="3"/>
        <v>412.4</v>
      </c>
    </row>
    <row r="86" spans="1:8" ht="27" customHeight="1" x14ac:dyDescent="0.2">
      <c r="A86" s="97" t="s">
        <v>141</v>
      </c>
      <c r="B86" s="72" t="s">
        <v>205</v>
      </c>
      <c r="C86" s="59" t="s">
        <v>143</v>
      </c>
      <c r="D86" s="39" t="s">
        <v>19</v>
      </c>
      <c r="E86" s="45">
        <v>2</v>
      </c>
      <c r="F86" s="45">
        <v>105.67</v>
      </c>
      <c r="G86" s="45">
        <f t="shared" si="23"/>
        <v>136.715846</v>
      </c>
      <c r="H86" s="45">
        <f t="shared" si="3"/>
        <v>273.43</v>
      </c>
    </row>
    <row r="87" spans="1:8" ht="28.5" customHeight="1" x14ac:dyDescent="0.2">
      <c r="A87" s="97" t="s">
        <v>338</v>
      </c>
      <c r="B87" s="72" t="s">
        <v>208</v>
      </c>
      <c r="C87" s="59" t="s">
        <v>138</v>
      </c>
      <c r="D87" s="39" t="s">
        <v>47</v>
      </c>
      <c r="E87" s="45">
        <v>1000</v>
      </c>
      <c r="F87" s="45">
        <v>6.15</v>
      </c>
      <c r="G87" s="45">
        <f t="shared" si="23"/>
        <v>7.9568700000000012</v>
      </c>
      <c r="H87" s="45">
        <f>ROUND(E87*(G87),2)</f>
        <v>7956.87</v>
      </c>
    </row>
    <row r="88" spans="1:8" ht="27.75" customHeight="1" x14ac:dyDescent="0.2">
      <c r="A88" s="97" t="s">
        <v>339</v>
      </c>
      <c r="B88" s="72" t="s">
        <v>207</v>
      </c>
      <c r="C88" s="59" t="s">
        <v>137</v>
      </c>
      <c r="D88" s="39" t="s">
        <v>47</v>
      </c>
      <c r="E88" s="45">
        <v>500</v>
      </c>
      <c r="F88" s="45">
        <v>13.45</v>
      </c>
      <c r="G88" s="45">
        <f t="shared" si="23"/>
        <v>17.401610000000002</v>
      </c>
      <c r="H88" s="45">
        <f>ROUND(E88*(G88),2)</f>
        <v>8700.81</v>
      </c>
    </row>
    <row r="89" spans="1:8" ht="27.75" customHeight="1" x14ac:dyDescent="0.2">
      <c r="A89" s="97" t="s">
        <v>470</v>
      </c>
      <c r="B89" s="72" t="s">
        <v>472</v>
      </c>
      <c r="C89" s="59" t="s">
        <v>471</v>
      </c>
      <c r="D89" s="39" t="s">
        <v>47</v>
      </c>
      <c r="E89" s="45">
        <v>100</v>
      </c>
      <c r="F89" s="45">
        <v>19.239999999999998</v>
      </c>
      <c r="G89" s="45">
        <f t="shared" ref="G89" si="24">F89*1.2938</f>
        <v>24.892712</v>
      </c>
      <c r="H89" s="45">
        <f>ROUND(E89*(G89),2)</f>
        <v>2489.27</v>
      </c>
    </row>
    <row r="90" spans="1:8" ht="15.95" customHeight="1" x14ac:dyDescent="0.2">
      <c r="A90" s="33">
        <v>7</v>
      </c>
      <c r="B90" s="36"/>
      <c r="C90" s="35" t="s">
        <v>55</v>
      </c>
      <c r="D90" s="43"/>
      <c r="E90" s="52"/>
      <c r="F90" s="52"/>
      <c r="G90" s="52">
        <f>F90*1.3</f>
        <v>0</v>
      </c>
      <c r="H90" s="53">
        <f>H91+H92+H93</f>
        <v>182660.89</v>
      </c>
    </row>
    <row r="91" spans="1:8" ht="28.5" customHeight="1" x14ac:dyDescent="0.2">
      <c r="A91" s="97" t="s">
        <v>56</v>
      </c>
      <c r="B91" s="75" t="s">
        <v>154</v>
      </c>
      <c r="C91" s="60" t="s">
        <v>89</v>
      </c>
      <c r="D91" s="39" t="s">
        <v>20</v>
      </c>
      <c r="E91" s="45">
        <f>963.63+988.08+92.92</f>
        <v>2044.63</v>
      </c>
      <c r="F91" s="45">
        <v>61.29</v>
      </c>
      <c r="G91" s="45">
        <f>F91*1.2938</f>
        <v>79.297002000000006</v>
      </c>
      <c r="H91" s="45">
        <f t="shared" si="3"/>
        <v>162133.03</v>
      </c>
    </row>
    <row r="92" spans="1:8" ht="28.5" customHeight="1" x14ac:dyDescent="0.2">
      <c r="A92" s="97" t="s">
        <v>57</v>
      </c>
      <c r="B92" s="75" t="s">
        <v>335</v>
      </c>
      <c r="C92" s="60" t="s">
        <v>319</v>
      </c>
      <c r="D92" s="39" t="s">
        <v>20</v>
      </c>
      <c r="E92" s="45">
        <f>(16.3+18.25+8.25+3.25+18.85+13.6+1.75+6.3+48)*1.1</f>
        <v>148.00500000000002</v>
      </c>
      <c r="F92" s="45">
        <v>42.98</v>
      </c>
      <c r="G92" s="45">
        <f>F92*1.2938</f>
        <v>55.607523999999998</v>
      </c>
      <c r="H92" s="45">
        <f t="shared" ref="H92" si="25">ROUND(E92*(G92),2)</f>
        <v>8230.19</v>
      </c>
    </row>
    <row r="93" spans="1:8" ht="24.75" customHeight="1" x14ac:dyDescent="0.2">
      <c r="A93" s="97" t="s">
        <v>317</v>
      </c>
      <c r="B93" s="72" t="s">
        <v>122</v>
      </c>
      <c r="C93" s="65" t="s">
        <v>121</v>
      </c>
      <c r="D93" s="39" t="s">
        <v>27</v>
      </c>
      <c r="E93" s="45">
        <v>3.65</v>
      </c>
      <c r="F93" s="45">
        <v>2604.13</v>
      </c>
      <c r="G93" s="45">
        <f>F93*1.2938</f>
        <v>3369.2233940000001</v>
      </c>
      <c r="H93" s="45">
        <f>ROUND(E93*(G93),2)</f>
        <v>12297.67</v>
      </c>
    </row>
    <row r="94" spans="1:8" ht="15.95" customHeight="1" x14ac:dyDescent="0.2">
      <c r="A94" s="33">
        <v>8</v>
      </c>
      <c r="B94" s="37"/>
      <c r="C94" s="35" t="s">
        <v>58</v>
      </c>
      <c r="D94" s="43"/>
      <c r="E94" s="52"/>
      <c r="F94" s="52"/>
      <c r="G94" s="52">
        <f>F94*1.3</f>
        <v>0</v>
      </c>
      <c r="H94" s="53">
        <f>H95+H96+H97+H98</f>
        <v>334877.23</v>
      </c>
    </row>
    <row r="95" spans="1:8" ht="24" x14ac:dyDescent="0.2">
      <c r="A95" s="97" t="s">
        <v>59</v>
      </c>
      <c r="B95" s="75" t="s">
        <v>160</v>
      </c>
      <c r="C95" s="62" t="s">
        <v>90</v>
      </c>
      <c r="D95" s="39" t="s">
        <v>20</v>
      </c>
      <c r="E95" s="45">
        <v>6437.28</v>
      </c>
      <c r="F95" s="45">
        <v>7.54</v>
      </c>
      <c r="G95" s="45">
        <f>F95*1.2938</f>
        <v>9.7552520000000005</v>
      </c>
      <c r="H95" s="45">
        <f t="shared" si="3"/>
        <v>62797.29</v>
      </c>
    </row>
    <row r="96" spans="1:8" ht="24" x14ac:dyDescent="0.2">
      <c r="A96" s="97" t="s">
        <v>60</v>
      </c>
      <c r="B96" s="75" t="s">
        <v>161</v>
      </c>
      <c r="C96" s="62" t="s">
        <v>91</v>
      </c>
      <c r="D96" s="39" t="s">
        <v>20</v>
      </c>
      <c r="E96" s="45">
        <f>E95-E97</f>
        <v>6032.2699999999995</v>
      </c>
      <c r="F96" s="45">
        <v>28.67</v>
      </c>
      <c r="G96" s="45">
        <f t="shared" ref="G96:G98" si="26">F96*1.2938</f>
        <v>37.093246000000001</v>
      </c>
      <c r="H96" s="45">
        <f t="shared" si="3"/>
        <v>223756.48</v>
      </c>
    </row>
    <row r="97" spans="1:8" ht="24" x14ac:dyDescent="0.2">
      <c r="A97" s="97" t="s">
        <v>116</v>
      </c>
      <c r="B97" s="75" t="s">
        <v>162</v>
      </c>
      <c r="C97" s="63" t="s">
        <v>117</v>
      </c>
      <c r="D97" s="39" t="s">
        <v>20</v>
      </c>
      <c r="E97" s="45">
        <v>405.01</v>
      </c>
      <c r="F97" s="45">
        <v>26.95</v>
      </c>
      <c r="G97" s="45">
        <f t="shared" si="26"/>
        <v>34.867910000000002</v>
      </c>
      <c r="H97" s="45">
        <f t="shared" si="3"/>
        <v>14121.85</v>
      </c>
    </row>
    <row r="98" spans="1:8" ht="36" x14ac:dyDescent="0.2">
      <c r="A98" s="97" t="s">
        <v>61</v>
      </c>
      <c r="B98" s="76" t="s">
        <v>119</v>
      </c>
      <c r="C98" s="64" t="s">
        <v>118</v>
      </c>
      <c r="D98" s="39" t="s">
        <v>20</v>
      </c>
      <c r="E98" s="45">
        <f>E97</f>
        <v>405.01</v>
      </c>
      <c r="F98" s="45">
        <v>65.27</v>
      </c>
      <c r="G98" s="45">
        <f t="shared" si="26"/>
        <v>84.446325999999999</v>
      </c>
      <c r="H98" s="45">
        <f t="shared" si="3"/>
        <v>34201.61</v>
      </c>
    </row>
    <row r="99" spans="1:8" ht="15.95" customHeight="1" x14ac:dyDescent="0.2">
      <c r="A99" s="33">
        <v>9</v>
      </c>
      <c r="B99" s="37"/>
      <c r="C99" s="35" t="s">
        <v>62</v>
      </c>
      <c r="D99" s="43"/>
      <c r="E99" s="52"/>
      <c r="F99" s="52"/>
      <c r="G99" s="52">
        <f>F99*1.3</f>
        <v>0</v>
      </c>
      <c r="H99" s="53">
        <f>H100+H102+H103+H104+H105+H101</f>
        <v>426358.7</v>
      </c>
    </row>
    <row r="100" spans="1:8" ht="18" customHeight="1" x14ac:dyDescent="0.2">
      <c r="A100" s="97" t="s">
        <v>63</v>
      </c>
      <c r="B100" s="74" t="s">
        <v>292</v>
      </c>
      <c r="C100" s="59" t="s">
        <v>291</v>
      </c>
      <c r="D100" s="39" t="s">
        <v>20</v>
      </c>
      <c r="E100" s="45">
        <f>E12</f>
        <v>1155.3</v>
      </c>
      <c r="F100" s="45">
        <v>62.98</v>
      </c>
      <c r="G100" s="45">
        <f t="shared" ref="G100:G101" si="27">F100*1.2938</f>
        <v>81.483524000000003</v>
      </c>
      <c r="H100" s="45">
        <f t="shared" ref="H100:H101" si="28">ROUND(E100*(G100),2)</f>
        <v>94137.919999999998</v>
      </c>
    </row>
    <row r="101" spans="1:8" ht="24" x14ac:dyDescent="0.2">
      <c r="A101" s="97" t="s">
        <v>64</v>
      </c>
      <c r="B101" s="74" t="s">
        <v>290</v>
      </c>
      <c r="C101" s="59" t="s">
        <v>289</v>
      </c>
      <c r="D101" s="39" t="s">
        <v>20</v>
      </c>
      <c r="E101" s="45">
        <f>E100</f>
        <v>1155.3</v>
      </c>
      <c r="F101" s="45">
        <v>16.63</v>
      </c>
      <c r="G101" s="45">
        <f t="shared" si="27"/>
        <v>21.515893999999999</v>
      </c>
      <c r="H101" s="45">
        <f t="shared" si="28"/>
        <v>24857.31</v>
      </c>
    </row>
    <row r="102" spans="1:8" x14ac:dyDescent="0.2">
      <c r="A102" s="97" t="s">
        <v>65</v>
      </c>
      <c r="B102" s="75" t="s">
        <v>175</v>
      </c>
      <c r="C102" s="58" t="s">
        <v>86</v>
      </c>
      <c r="D102" s="39" t="s">
        <v>20</v>
      </c>
      <c r="E102" s="45">
        <f>1773.01+146</f>
        <v>1919.01</v>
      </c>
      <c r="F102" s="45">
        <v>35.01</v>
      </c>
      <c r="G102" s="45">
        <f>F102*1.2938</f>
        <v>45.295938</v>
      </c>
      <c r="H102" s="45">
        <f t="shared" si="3"/>
        <v>86923.36</v>
      </c>
    </row>
    <row r="103" spans="1:8" ht="36" x14ac:dyDescent="0.2">
      <c r="A103" s="97" t="s">
        <v>279</v>
      </c>
      <c r="B103" s="75" t="s">
        <v>176</v>
      </c>
      <c r="C103" s="61" t="s">
        <v>87</v>
      </c>
      <c r="D103" s="39" t="s">
        <v>20</v>
      </c>
      <c r="E103" s="45">
        <v>1773.01</v>
      </c>
      <c r="F103" s="45">
        <v>82.55</v>
      </c>
      <c r="G103" s="45">
        <f t="shared" ref="G103:G104" si="29">F103*1.2938</f>
        <v>106.80319</v>
      </c>
      <c r="H103" s="45">
        <f t="shared" si="3"/>
        <v>189363.12</v>
      </c>
    </row>
    <row r="104" spans="1:8" ht="24" x14ac:dyDescent="0.2">
      <c r="A104" s="97" t="s">
        <v>280</v>
      </c>
      <c r="B104" s="75" t="s">
        <v>177</v>
      </c>
      <c r="C104" s="62" t="s">
        <v>88</v>
      </c>
      <c r="D104" s="39" t="s">
        <v>47</v>
      </c>
      <c r="E104" s="45">
        <v>1479.12</v>
      </c>
      <c r="F104" s="45">
        <v>10.92</v>
      </c>
      <c r="G104" s="45">
        <f t="shared" si="29"/>
        <v>14.128296000000001</v>
      </c>
      <c r="H104" s="45">
        <f t="shared" si="3"/>
        <v>20897.45</v>
      </c>
    </row>
    <row r="105" spans="1:8" x14ac:dyDescent="0.2">
      <c r="A105" s="97" t="s">
        <v>287</v>
      </c>
      <c r="B105" s="75" t="s">
        <v>282</v>
      </c>
      <c r="C105" s="62" t="s">
        <v>281</v>
      </c>
      <c r="D105" s="39" t="s">
        <v>20</v>
      </c>
      <c r="E105" s="45">
        <v>146</v>
      </c>
      <c r="F105" s="45">
        <v>53.89</v>
      </c>
      <c r="G105" s="45">
        <f t="shared" ref="G105" si="30">F105*1.2938</f>
        <v>69.722881999999998</v>
      </c>
      <c r="H105" s="45">
        <f t="shared" ref="H105" si="31">ROUND(E105*(G105),2)</f>
        <v>10179.540000000001</v>
      </c>
    </row>
    <row r="106" spans="1:8" ht="15.95" customHeight="1" x14ac:dyDescent="0.2">
      <c r="A106" s="33">
        <v>10</v>
      </c>
      <c r="B106" s="37"/>
      <c r="C106" s="35" t="s">
        <v>66</v>
      </c>
      <c r="D106" s="43"/>
      <c r="E106" s="52"/>
      <c r="F106" s="52"/>
      <c r="G106" s="52">
        <f>F106*1.3</f>
        <v>0</v>
      </c>
      <c r="H106" s="53">
        <f>H107+H108+H109+H110+H111+H112+H113+H114+H115</f>
        <v>318689.36</v>
      </c>
    </row>
    <row r="107" spans="1:8" ht="36" x14ac:dyDescent="0.2">
      <c r="A107" s="97" t="s">
        <v>129</v>
      </c>
      <c r="B107" s="24" t="s">
        <v>173</v>
      </c>
      <c r="C107" s="59" t="s">
        <v>85</v>
      </c>
      <c r="D107" s="39" t="s">
        <v>19</v>
      </c>
      <c r="E107" s="45">
        <v>34</v>
      </c>
      <c r="F107" s="82">
        <v>1092.57</v>
      </c>
      <c r="G107" s="45">
        <f>F107*1.2938</f>
        <v>1413.5670660000001</v>
      </c>
      <c r="H107" s="45">
        <f>ROUND(E107*(G107),2)</f>
        <v>48061.279999999999</v>
      </c>
    </row>
    <row r="108" spans="1:8" ht="36" x14ac:dyDescent="0.2">
      <c r="A108" s="97" t="s">
        <v>285</v>
      </c>
      <c r="B108" s="24" t="s">
        <v>305</v>
      </c>
      <c r="C108" s="59" t="s">
        <v>304</v>
      </c>
      <c r="D108" s="39" t="s">
        <v>19</v>
      </c>
      <c r="E108" s="45">
        <v>2</v>
      </c>
      <c r="F108" s="83">
        <v>1033.3599999999999</v>
      </c>
      <c r="G108" s="45">
        <f t="shared" ref="G108:G115" si="32">F108*1.2938</f>
        <v>1336.961168</v>
      </c>
      <c r="H108" s="45">
        <f t="shared" ref="H108:H115" si="33">ROUND(E108*(G108),2)</f>
        <v>2673.92</v>
      </c>
    </row>
    <row r="109" spans="1:8" ht="36" x14ac:dyDescent="0.2">
      <c r="A109" s="97" t="s">
        <v>286</v>
      </c>
      <c r="B109" s="24" t="s">
        <v>310</v>
      </c>
      <c r="C109" s="81" t="s">
        <v>306</v>
      </c>
      <c r="D109" s="39" t="s">
        <v>19</v>
      </c>
      <c r="E109" s="45">
        <v>4</v>
      </c>
      <c r="F109" s="83">
        <v>927.51</v>
      </c>
      <c r="G109" s="45">
        <f t="shared" si="32"/>
        <v>1200.012438</v>
      </c>
      <c r="H109" s="45">
        <f t="shared" si="33"/>
        <v>4800.05</v>
      </c>
    </row>
    <row r="110" spans="1:8" ht="24" x14ac:dyDescent="0.2">
      <c r="A110" s="97" t="s">
        <v>283</v>
      </c>
      <c r="B110" s="24" t="s">
        <v>288</v>
      </c>
      <c r="C110" s="59" t="s">
        <v>284</v>
      </c>
      <c r="D110" s="39" t="s">
        <v>19</v>
      </c>
      <c r="E110" s="45">
        <v>4</v>
      </c>
      <c r="F110" s="83">
        <v>570.16</v>
      </c>
      <c r="G110" s="45">
        <f t="shared" si="32"/>
        <v>737.67300799999998</v>
      </c>
      <c r="H110" s="45">
        <f t="shared" si="33"/>
        <v>2950.69</v>
      </c>
    </row>
    <row r="111" spans="1:8" ht="24" x14ac:dyDescent="0.2">
      <c r="A111" s="97" t="s">
        <v>307</v>
      </c>
      <c r="B111" s="24" t="s">
        <v>174</v>
      </c>
      <c r="C111" s="59" t="s">
        <v>132</v>
      </c>
      <c r="D111" s="39" t="s">
        <v>19</v>
      </c>
      <c r="E111" s="45">
        <v>6</v>
      </c>
      <c r="F111" s="45">
        <v>481.16</v>
      </c>
      <c r="G111" s="45">
        <f t="shared" si="32"/>
        <v>622.52480800000001</v>
      </c>
      <c r="H111" s="45">
        <f t="shared" si="33"/>
        <v>3735.15</v>
      </c>
    </row>
    <row r="112" spans="1:8" ht="36" x14ac:dyDescent="0.2">
      <c r="A112" s="97" t="s">
        <v>308</v>
      </c>
      <c r="B112" s="24" t="s">
        <v>312</v>
      </c>
      <c r="C112" s="59" t="s">
        <v>311</v>
      </c>
      <c r="D112" s="39" t="s">
        <v>20</v>
      </c>
      <c r="E112" s="45">
        <f>2*0.6*37+1*0.6*11+1.2*0.6*6+1.5*0.6</f>
        <v>56.22</v>
      </c>
      <c r="F112" s="45">
        <v>726.45</v>
      </c>
      <c r="G112" s="45">
        <f t="shared" si="32"/>
        <v>939.88101000000006</v>
      </c>
      <c r="H112" s="45">
        <f t="shared" si="33"/>
        <v>52840.11</v>
      </c>
    </row>
    <row r="113" spans="1:8" ht="36" x14ac:dyDescent="0.2">
      <c r="A113" s="97" t="s">
        <v>309</v>
      </c>
      <c r="B113" s="24" t="s">
        <v>313</v>
      </c>
      <c r="C113" s="59" t="s">
        <v>316</v>
      </c>
      <c r="D113" s="39" t="s">
        <v>20</v>
      </c>
      <c r="E113" s="45">
        <f>2*1.5*52+1.8*1</f>
        <v>157.80000000000001</v>
      </c>
      <c r="F113" s="45">
        <v>724.21</v>
      </c>
      <c r="G113" s="45">
        <f t="shared" si="32"/>
        <v>936.98289800000009</v>
      </c>
      <c r="H113" s="45">
        <f t="shared" si="33"/>
        <v>147855.9</v>
      </c>
    </row>
    <row r="114" spans="1:8" ht="24" x14ac:dyDescent="0.2">
      <c r="A114" s="97" t="s">
        <v>394</v>
      </c>
      <c r="B114" s="24" t="s">
        <v>393</v>
      </c>
      <c r="C114" s="59" t="s">
        <v>392</v>
      </c>
      <c r="D114" s="39" t="s">
        <v>20</v>
      </c>
      <c r="E114" s="45">
        <f>29*2.2*2-E115</f>
        <v>101.2</v>
      </c>
      <c r="F114" s="45">
        <v>333.28</v>
      </c>
      <c r="G114" s="45">
        <f t="shared" si="32"/>
        <v>431.19766399999997</v>
      </c>
      <c r="H114" s="45">
        <f t="shared" si="33"/>
        <v>43637.2</v>
      </c>
    </row>
    <row r="115" spans="1:8" x14ac:dyDescent="0.2">
      <c r="A115" s="97" t="s">
        <v>395</v>
      </c>
      <c r="B115" s="24" t="s">
        <v>397</v>
      </c>
      <c r="C115" s="59" t="s">
        <v>396</v>
      </c>
      <c r="D115" s="39" t="s">
        <v>20</v>
      </c>
      <c r="E115" s="45">
        <f>4*3*2.2</f>
        <v>26.400000000000002</v>
      </c>
      <c r="F115" s="45">
        <v>355.28</v>
      </c>
      <c r="G115" s="45">
        <f t="shared" si="32"/>
        <v>459.66126399999996</v>
      </c>
      <c r="H115" s="45">
        <f t="shared" si="33"/>
        <v>12135.06</v>
      </c>
    </row>
    <row r="116" spans="1:8" ht="15.95" customHeight="1" x14ac:dyDescent="0.2">
      <c r="A116" s="86">
        <v>11</v>
      </c>
      <c r="B116" s="38"/>
      <c r="C116" s="35" t="s">
        <v>67</v>
      </c>
      <c r="D116" s="43"/>
      <c r="E116" s="52"/>
      <c r="F116" s="52"/>
      <c r="G116" s="54">
        <f>F116*1.3</f>
        <v>0</v>
      </c>
      <c r="H116" s="87">
        <f>H117+H118</f>
        <v>5228.8599999999997</v>
      </c>
    </row>
    <row r="117" spans="1:8" ht="38.25" x14ac:dyDescent="0.2">
      <c r="A117" s="97" t="s">
        <v>68</v>
      </c>
      <c r="B117" s="92" t="s">
        <v>315</v>
      </c>
      <c r="C117" s="23" t="s">
        <v>314</v>
      </c>
      <c r="D117" s="93" t="s">
        <v>20</v>
      </c>
      <c r="E117" s="49">
        <v>7.5</v>
      </c>
      <c r="F117" s="49">
        <v>333.45</v>
      </c>
      <c r="G117" s="49">
        <f>F117*1.2809</f>
        <v>427.11610499999995</v>
      </c>
      <c r="H117" s="49">
        <f>ROUND(E117*(G117),2)</f>
        <v>3203.37</v>
      </c>
    </row>
    <row r="118" spans="1:8" ht="25.5" x14ac:dyDescent="0.2">
      <c r="A118" s="97" t="s">
        <v>399</v>
      </c>
      <c r="B118" s="72" t="s">
        <v>400</v>
      </c>
      <c r="C118" s="94" t="s">
        <v>398</v>
      </c>
      <c r="D118" s="39" t="s">
        <v>20</v>
      </c>
      <c r="E118" s="45">
        <v>7</v>
      </c>
      <c r="F118" s="45">
        <v>225.9</v>
      </c>
      <c r="G118" s="45">
        <f>F118*1.2809</f>
        <v>289.35530999999997</v>
      </c>
      <c r="H118" s="45">
        <f>ROUND(E118*(G118),2)</f>
        <v>2025.49</v>
      </c>
    </row>
    <row r="119" spans="1:8" ht="15.95" customHeight="1" x14ac:dyDescent="0.2">
      <c r="A119" s="30">
        <v>12</v>
      </c>
      <c r="B119" s="38"/>
      <c r="C119" s="35" t="s">
        <v>69</v>
      </c>
      <c r="D119" s="43"/>
      <c r="E119" s="52"/>
      <c r="F119" s="52"/>
      <c r="G119" s="54"/>
      <c r="H119" s="87">
        <f>H121+H122+H123+H120+H124</f>
        <v>239667.43</v>
      </c>
    </row>
    <row r="120" spans="1:8" ht="25.5" customHeight="1" x14ac:dyDescent="0.2">
      <c r="A120" s="13" t="s">
        <v>70</v>
      </c>
      <c r="B120" s="75" t="s">
        <v>226</v>
      </c>
      <c r="C120" s="62" t="s">
        <v>225</v>
      </c>
      <c r="D120" s="39" t="s">
        <v>20</v>
      </c>
      <c r="E120" s="55">
        <f>E96</f>
        <v>6032.2699999999995</v>
      </c>
      <c r="F120" s="45">
        <v>11.71</v>
      </c>
      <c r="G120" s="45">
        <f>F120*1.2938</f>
        <v>15.150398000000003</v>
      </c>
      <c r="H120" s="45">
        <f t="shared" ref="H120" si="34">ROUND(E120*(G120),2)</f>
        <v>91391.29</v>
      </c>
    </row>
    <row r="121" spans="1:8" ht="24" x14ac:dyDescent="0.2">
      <c r="A121" s="13" t="s">
        <v>71</v>
      </c>
      <c r="B121" s="75" t="s">
        <v>192</v>
      </c>
      <c r="C121" s="62" t="s">
        <v>82</v>
      </c>
      <c r="D121" s="39" t="s">
        <v>20</v>
      </c>
      <c r="E121" s="55">
        <f>E120</f>
        <v>6032.2699999999995</v>
      </c>
      <c r="F121" s="45">
        <v>5.27</v>
      </c>
      <c r="G121" s="45">
        <f>F121*1.2938</f>
        <v>6.8183259999999999</v>
      </c>
      <c r="H121" s="45">
        <f t="shared" si="3"/>
        <v>41129.980000000003</v>
      </c>
    </row>
    <row r="122" spans="1:8" ht="24" x14ac:dyDescent="0.2">
      <c r="A122" s="13" t="s">
        <v>72</v>
      </c>
      <c r="B122" s="75" t="s">
        <v>193</v>
      </c>
      <c r="C122" s="62" t="s">
        <v>83</v>
      </c>
      <c r="D122" s="39" t="s">
        <v>20</v>
      </c>
      <c r="E122" s="55">
        <f>E121</f>
        <v>6032.2699999999995</v>
      </c>
      <c r="F122" s="45">
        <v>13.02</v>
      </c>
      <c r="G122" s="45">
        <f t="shared" ref="G122:G123" si="35">F122*1.2938</f>
        <v>16.845276000000002</v>
      </c>
      <c r="H122" s="45">
        <f t="shared" si="3"/>
        <v>101615.25</v>
      </c>
    </row>
    <row r="123" spans="1:8" ht="24" x14ac:dyDescent="0.2">
      <c r="A123" s="13" t="s">
        <v>224</v>
      </c>
      <c r="B123" s="75" t="s">
        <v>194</v>
      </c>
      <c r="C123" s="62" t="s">
        <v>84</v>
      </c>
      <c r="D123" s="39" t="s">
        <v>20</v>
      </c>
      <c r="E123" s="55">
        <v>135.24</v>
      </c>
      <c r="F123" s="45">
        <v>20.12</v>
      </c>
      <c r="G123" s="45">
        <f t="shared" si="35"/>
        <v>26.031256000000003</v>
      </c>
      <c r="H123" s="45">
        <f t="shared" ref="H123:H133" si="36">ROUND(E123*(G123),2)</f>
        <v>3520.47</v>
      </c>
    </row>
    <row r="124" spans="1:8" ht="24" x14ac:dyDescent="0.2">
      <c r="A124" s="13" t="s">
        <v>473</v>
      </c>
      <c r="B124" s="75" t="s">
        <v>475</v>
      </c>
      <c r="C124" s="62" t="s">
        <v>474</v>
      </c>
      <c r="D124" s="39" t="s">
        <v>20</v>
      </c>
      <c r="E124" s="55">
        <v>52.8</v>
      </c>
      <c r="F124" s="45">
        <v>29.43</v>
      </c>
      <c r="G124" s="45">
        <f t="shared" ref="G124" si="37">F124*1.2938</f>
        <v>38.076534000000002</v>
      </c>
      <c r="H124" s="45">
        <f t="shared" ref="H124" si="38">ROUND(E124*(G124),2)</f>
        <v>2010.44</v>
      </c>
    </row>
    <row r="125" spans="1:8" ht="15.95" customHeight="1" x14ac:dyDescent="0.2">
      <c r="A125" s="33">
        <v>13</v>
      </c>
      <c r="B125" s="34"/>
      <c r="C125" s="35" t="s">
        <v>73</v>
      </c>
      <c r="D125" s="34"/>
      <c r="E125" s="52"/>
      <c r="F125" s="52"/>
      <c r="G125" s="52">
        <f>F125*1.3</f>
        <v>0</v>
      </c>
      <c r="H125" s="53">
        <f>H126+H127+H128+H129+H130+H131+H132+H133+H134+H135+H139+H138+H137+H136</f>
        <v>109613.48</v>
      </c>
    </row>
    <row r="126" spans="1:8" ht="42" customHeight="1" x14ac:dyDescent="0.2">
      <c r="A126" s="98" t="s">
        <v>74</v>
      </c>
      <c r="B126" s="24" t="s">
        <v>146</v>
      </c>
      <c r="C126" s="59" t="s">
        <v>145</v>
      </c>
      <c r="D126" s="39" t="s">
        <v>20</v>
      </c>
      <c r="E126" s="55">
        <v>14.46</v>
      </c>
      <c r="F126" s="45">
        <v>325.73</v>
      </c>
      <c r="G126" s="45">
        <f>F126*1.2938</f>
        <v>421.42947400000003</v>
      </c>
      <c r="H126" s="45">
        <f t="shared" si="36"/>
        <v>6093.87</v>
      </c>
    </row>
    <row r="127" spans="1:8" ht="24" x14ac:dyDescent="0.2">
      <c r="A127" s="98" t="s">
        <v>75</v>
      </c>
      <c r="B127" s="24" t="s">
        <v>191</v>
      </c>
      <c r="C127" s="66" t="s">
        <v>150</v>
      </c>
      <c r="D127" s="39" t="s">
        <v>19</v>
      </c>
      <c r="E127" s="55">
        <v>16</v>
      </c>
      <c r="F127" s="45">
        <v>98.81</v>
      </c>
      <c r="G127" s="45">
        <f t="shared" ref="G127:G133" si="39">F127*1.2938</f>
        <v>127.84037800000002</v>
      </c>
      <c r="H127" s="45">
        <f t="shared" si="36"/>
        <v>2045.45</v>
      </c>
    </row>
    <row r="128" spans="1:8" ht="24" x14ac:dyDescent="0.2">
      <c r="A128" s="98" t="s">
        <v>76</v>
      </c>
      <c r="B128" s="24" t="s">
        <v>190</v>
      </c>
      <c r="C128" s="59" t="s">
        <v>151</v>
      </c>
      <c r="D128" s="39" t="s">
        <v>47</v>
      </c>
      <c r="E128" s="55">
        <v>24.1</v>
      </c>
      <c r="F128" s="45">
        <v>36.909999999999997</v>
      </c>
      <c r="G128" s="45">
        <f t="shared" si="39"/>
        <v>47.754157999999997</v>
      </c>
      <c r="H128" s="45">
        <f t="shared" si="36"/>
        <v>1150.8800000000001</v>
      </c>
    </row>
    <row r="129" spans="1:8" ht="15.75" customHeight="1" x14ac:dyDescent="0.2">
      <c r="A129" s="98" t="s">
        <v>77</v>
      </c>
      <c r="B129" s="24" t="s">
        <v>189</v>
      </c>
      <c r="C129" s="59" t="s">
        <v>152</v>
      </c>
      <c r="D129" s="39" t="s">
        <v>47</v>
      </c>
      <c r="E129" s="55">
        <v>24.1</v>
      </c>
      <c r="F129" s="45">
        <v>11.89</v>
      </c>
      <c r="G129" s="45">
        <f t="shared" si="39"/>
        <v>15.383282000000001</v>
      </c>
      <c r="H129" s="45">
        <f t="shared" si="36"/>
        <v>370.74</v>
      </c>
    </row>
    <row r="130" spans="1:8" ht="24" x14ac:dyDescent="0.2">
      <c r="A130" s="98" t="s">
        <v>78</v>
      </c>
      <c r="B130" s="89" t="s">
        <v>188</v>
      </c>
      <c r="C130" s="64" t="s">
        <v>131</v>
      </c>
      <c r="D130" s="39" t="s">
        <v>20</v>
      </c>
      <c r="E130" s="55">
        <v>40.32</v>
      </c>
      <c r="F130" s="90">
        <v>583.6</v>
      </c>
      <c r="G130" s="45">
        <f t="shared" si="39"/>
        <v>755.06168000000002</v>
      </c>
      <c r="H130" s="45">
        <f t="shared" si="36"/>
        <v>30444.09</v>
      </c>
    </row>
    <row r="131" spans="1:8" ht="15.95" customHeight="1" x14ac:dyDescent="0.2">
      <c r="A131" s="98" t="s">
        <v>147</v>
      </c>
      <c r="B131" s="88" t="s">
        <v>187</v>
      </c>
      <c r="C131" s="58" t="s">
        <v>80</v>
      </c>
      <c r="D131" s="44" t="s">
        <v>20</v>
      </c>
      <c r="E131" s="56">
        <v>5.28</v>
      </c>
      <c r="F131" s="57">
        <v>262.13</v>
      </c>
      <c r="G131" s="57">
        <f t="shared" si="39"/>
        <v>339.14379400000001</v>
      </c>
      <c r="H131" s="57">
        <f t="shared" si="36"/>
        <v>1790.68</v>
      </c>
    </row>
    <row r="132" spans="1:8" ht="15.95" customHeight="1" x14ac:dyDescent="0.2">
      <c r="A132" s="98" t="s">
        <v>148</v>
      </c>
      <c r="B132" s="24" t="s">
        <v>186</v>
      </c>
      <c r="C132" s="62" t="s">
        <v>79</v>
      </c>
      <c r="D132" s="39" t="s">
        <v>20</v>
      </c>
      <c r="E132" s="55">
        <v>29.93</v>
      </c>
      <c r="F132" s="45">
        <v>259.05</v>
      </c>
      <c r="G132" s="45">
        <f t="shared" si="39"/>
        <v>335.15889000000004</v>
      </c>
      <c r="H132" s="45">
        <f t="shared" si="36"/>
        <v>10031.31</v>
      </c>
    </row>
    <row r="133" spans="1:8" ht="15.95" customHeight="1" x14ac:dyDescent="0.2">
      <c r="A133" s="98" t="s">
        <v>149</v>
      </c>
      <c r="B133" s="24" t="s">
        <v>185</v>
      </c>
      <c r="C133" s="62" t="s">
        <v>81</v>
      </c>
      <c r="D133" s="39" t="s">
        <v>20</v>
      </c>
      <c r="E133" s="55">
        <v>114.52</v>
      </c>
      <c r="F133" s="45">
        <v>52.36</v>
      </c>
      <c r="G133" s="45">
        <f t="shared" si="39"/>
        <v>67.743368000000004</v>
      </c>
      <c r="H133" s="45">
        <f t="shared" si="36"/>
        <v>7757.97</v>
      </c>
    </row>
    <row r="134" spans="1:8" ht="15.95" customHeight="1" x14ac:dyDescent="0.2">
      <c r="A134" s="98" t="s">
        <v>195</v>
      </c>
      <c r="B134" s="24" t="s">
        <v>198</v>
      </c>
      <c r="C134" s="62" t="s">
        <v>197</v>
      </c>
      <c r="D134" s="39" t="s">
        <v>196</v>
      </c>
      <c r="E134" s="55">
        <v>13.45</v>
      </c>
      <c r="F134" s="45">
        <v>217.75</v>
      </c>
      <c r="G134" s="45">
        <f t="shared" ref="G134" si="40">F134*1.2938</f>
        <v>281.72495000000004</v>
      </c>
      <c r="H134" s="45">
        <f t="shared" ref="H134:H139" si="41">ROUND(E134*(G134),2)</f>
        <v>3789.2</v>
      </c>
    </row>
    <row r="135" spans="1:8" ht="24" x14ac:dyDescent="0.2">
      <c r="A135" s="98" t="s">
        <v>353</v>
      </c>
      <c r="B135" s="25" t="s">
        <v>367</v>
      </c>
      <c r="C135" s="60" t="s">
        <v>366</v>
      </c>
      <c r="D135" s="39" t="s">
        <v>196</v>
      </c>
      <c r="E135" s="91">
        <v>3</v>
      </c>
      <c r="F135" s="49">
        <v>548.23</v>
      </c>
      <c r="G135" s="49">
        <f t="shared" ref="G135:G139" si="42">F135*1.2938</f>
        <v>709.29997400000002</v>
      </c>
      <c r="H135" s="49">
        <f t="shared" si="41"/>
        <v>2127.9</v>
      </c>
    </row>
    <row r="136" spans="1:8" ht="24" x14ac:dyDescent="0.2">
      <c r="A136" s="98" t="s">
        <v>376</v>
      </c>
      <c r="B136" s="24" t="s">
        <v>381</v>
      </c>
      <c r="C136" s="68" t="s">
        <v>380</v>
      </c>
      <c r="D136" s="39" t="s">
        <v>20</v>
      </c>
      <c r="E136" s="55">
        <v>8.2799999999999994</v>
      </c>
      <c r="F136" s="45">
        <v>223.17</v>
      </c>
      <c r="G136" s="45">
        <f t="shared" si="42"/>
        <v>288.737346</v>
      </c>
      <c r="H136" s="45">
        <f t="shared" si="41"/>
        <v>2390.75</v>
      </c>
    </row>
    <row r="137" spans="1:8" ht="23.25" customHeight="1" x14ac:dyDescent="0.2">
      <c r="A137" s="98" t="s">
        <v>377</v>
      </c>
      <c r="B137" s="24" t="s">
        <v>383</v>
      </c>
      <c r="C137" s="68" t="s">
        <v>382</v>
      </c>
      <c r="D137" s="39" t="s">
        <v>19</v>
      </c>
      <c r="E137" s="55">
        <v>2</v>
      </c>
      <c r="F137" s="45">
        <v>300.14999999999998</v>
      </c>
      <c r="G137" s="45">
        <f t="shared" si="42"/>
        <v>388.33407</v>
      </c>
      <c r="H137" s="45">
        <f t="shared" si="41"/>
        <v>776.67</v>
      </c>
    </row>
    <row r="138" spans="1:8" ht="24" x14ac:dyDescent="0.2">
      <c r="A138" s="98" t="s">
        <v>378</v>
      </c>
      <c r="B138" s="24" t="s">
        <v>385</v>
      </c>
      <c r="C138" s="68" t="s">
        <v>384</v>
      </c>
      <c r="D138" s="39" t="s">
        <v>19</v>
      </c>
      <c r="E138" s="55">
        <v>12</v>
      </c>
      <c r="F138" s="45">
        <v>2270.61</v>
      </c>
      <c r="G138" s="45">
        <f t="shared" si="42"/>
        <v>2937.7152180000003</v>
      </c>
      <c r="H138" s="45">
        <f t="shared" si="41"/>
        <v>35252.58</v>
      </c>
    </row>
    <row r="139" spans="1:8" ht="16.5" customHeight="1" x14ac:dyDescent="0.2">
      <c r="A139" s="98" t="s">
        <v>379</v>
      </c>
      <c r="B139" s="24" t="s">
        <v>387</v>
      </c>
      <c r="C139" s="68" t="s">
        <v>386</v>
      </c>
      <c r="D139" s="39" t="s">
        <v>47</v>
      </c>
      <c r="E139" s="55">
        <v>264</v>
      </c>
      <c r="F139" s="45">
        <v>16.37</v>
      </c>
      <c r="G139" s="45">
        <f t="shared" si="42"/>
        <v>21.179506000000003</v>
      </c>
      <c r="H139" s="45">
        <f t="shared" si="41"/>
        <v>5591.39</v>
      </c>
    </row>
    <row r="140" spans="1:8" ht="20.25" customHeight="1" x14ac:dyDescent="0.2">
      <c r="A140" s="33">
        <v>14</v>
      </c>
      <c r="B140" s="34"/>
      <c r="C140" s="35" t="s">
        <v>318</v>
      </c>
      <c r="D140" s="34"/>
      <c r="E140" s="52"/>
      <c r="F140" s="52"/>
      <c r="G140" s="52">
        <f>F140*1.3</f>
        <v>0</v>
      </c>
      <c r="H140" s="53">
        <f>H141+H142+H143+H144+H145+H146+H147+H148+H149+H150+H151+H152+H153+H154+H155+H156</f>
        <v>22539.510000000002</v>
      </c>
    </row>
    <row r="141" spans="1:8" ht="15.95" customHeight="1" x14ac:dyDescent="0.2">
      <c r="A141" s="97" t="s">
        <v>334</v>
      </c>
      <c r="B141" s="24" t="s">
        <v>320</v>
      </c>
      <c r="C141" s="59" t="s">
        <v>327</v>
      </c>
      <c r="D141" s="39" t="s">
        <v>19</v>
      </c>
      <c r="E141" s="55">
        <v>6</v>
      </c>
      <c r="F141" s="45">
        <v>155.25</v>
      </c>
      <c r="G141" s="45">
        <f>F141*1.2938</f>
        <v>200.86245</v>
      </c>
      <c r="H141" s="45">
        <f t="shared" ref="H141" si="43">ROUND(E141*(G141),2)</f>
        <v>1205.17</v>
      </c>
    </row>
    <row r="142" spans="1:8" ht="15.95" customHeight="1" x14ac:dyDescent="0.2">
      <c r="A142" s="97" t="s">
        <v>342</v>
      </c>
      <c r="B142" s="24" t="s">
        <v>321</v>
      </c>
      <c r="C142" s="59" t="s">
        <v>328</v>
      </c>
      <c r="D142" s="39" t="s">
        <v>19</v>
      </c>
      <c r="E142" s="55">
        <v>2</v>
      </c>
      <c r="F142" s="45">
        <v>712.11</v>
      </c>
      <c r="G142" s="45">
        <f t="shared" ref="G142:G148" si="44">F142*1.2938</f>
        <v>921.32791800000007</v>
      </c>
      <c r="H142" s="45">
        <f t="shared" ref="H142:H144" si="45">ROUND(E142*(G142),2)</f>
        <v>1842.66</v>
      </c>
    </row>
    <row r="143" spans="1:8" ht="30" customHeight="1" x14ac:dyDescent="0.2">
      <c r="A143" s="97" t="s">
        <v>343</v>
      </c>
      <c r="B143" s="24" t="s">
        <v>322</v>
      </c>
      <c r="C143" s="59" t="s">
        <v>329</v>
      </c>
      <c r="D143" s="39" t="s">
        <v>19</v>
      </c>
      <c r="E143" s="55">
        <v>25</v>
      </c>
      <c r="F143" s="45">
        <v>26.68</v>
      </c>
      <c r="G143" s="45">
        <f t="shared" si="44"/>
        <v>34.518584000000004</v>
      </c>
      <c r="H143" s="45">
        <f t="shared" si="45"/>
        <v>862.96</v>
      </c>
    </row>
    <row r="144" spans="1:8" ht="84" x14ac:dyDescent="0.2">
      <c r="A144" s="97" t="s">
        <v>344</v>
      </c>
      <c r="B144" s="72" t="s">
        <v>184</v>
      </c>
      <c r="C144" s="68" t="s">
        <v>92</v>
      </c>
      <c r="D144" s="39" t="s">
        <v>19</v>
      </c>
      <c r="E144" s="45">
        <v>25</v>
      </c>
      <c r="F144" s="45">
        <v>260.85000000000002</v>
      </c>
      <c r="G144" s="45">
        <f t="shared" si="44"/>
        <v>337.48773000000006</v>
      </c>
      <c r="H144" s="45">
        <f t="shared" si="45"/>
        <v>8437.19</v>
      </c>
    </row>
    <row r="145" spans="1:8" ht="18" customHeight="1" x14ac:dyDescent="0.2">
      <c r="A145" s="97" t="s">
        <v>345</v>
      </c>
      <c r="B145" s="72" t="s">
        <v>323</v>
      </c>
      <c r="C145" s="59" t="s">
        <v>330</v>
      </c>
      <c r="D145" s="39" t="s">
        <v>19</v>
      </c>
      <c r="E145" s="55">
        <v>10</v>
      </c>
      <c r="F145" s="45">
        <v>21.11</v>
      </c>
      <c r="G145" s="45">
        <f t="shared" si="44"/>
        <v>27.312118000000002</v>
      </c>
      <c r="H145" s="45">
        <f t="shared" ref="H145:H148" si="46">ROUND(E145*(G145),2)</f>
        <v>273.12</v>
      </c>
    </row>
    <row r="146" spans="1:8" ht="19.5" customHeight="1" x14ac:dyDescent="0.2">
      <c r="A146" s="97" t="s">
        <v>346</v>
      </c>
      <c r="B146" s="72" t="s">
        <v>325</v>
      </c>
      <c r="C146" s="59" t="s">
        <v>331</v>
      </c>
      <c r="D146" s="39" t="s">
        <v>19</v>
      </c>
      <c r="E146" s="55">
        <v>2</v>
      </c>
      <c r="F146" s="45">
        <v>20.92</v>
      </c>
      <c r="G146" s="45">
        <f t="shared" si="44"/>
        <v>27.066296000000005</v>
      </c>
      <c r="H146" s="45">
        <f t="shared" si="46"/>
        <v>54.13</v>
      </c>
    </row>
    <row r="147" spans="1:8" ht="15.95" customHeight="1" x14ac:dyDescent="0.2">
      <c r="A147" s="97" t="s">
        <v>347</v>
      </c>
      <c r="B147" s="72" t="s">
        <v>326</v>
      </c>
      <c r="C147" s="59" t="s">
        <v>332</v>
      </c>
      <c r="D147" s="39" t="s">
        <v>19</v>
      </c>
      <c r="E147" s="55">
        <v>4</v>
      </c>
      <c r="F147" s="45">
        <v>20.86</v>
      </c>
      <c r="G147" s="45">
        <f t="shared" si="44"/>
        <v>26.988668000000001</v>
      </c>
      <c r="H147" s="45">
        <f t="shared" si="46"/>
        <v>107.95</v>
      </c>
    </row>
    <row r="148" spans="1:8" ht="21.75" customHeight="1" x14ac:dyDescent="0.2">
      <c r="A148" s="97" t="s">
        <v>348</v>
      </c>
      <c r="B148" s="72" t="s">
        <v>324</v>
      </c>
      <c r="C148" s="59" t="s">
        <v>333</v>
      </c>
      <c r="D148" s="39" t="s">
        <v>19</v>
      </c>
      <c r="E148" s="55">
        <v>2</v>
      </c>
      <c r="F148" s="45">
        <v>20.96</v>
      </c>
      <c r="G148" s="45">
        <f t="shared" si="44"/>
        <v>27.118048000000002</v>
      </c>
      <c r="H148" s="45">
        <f t="shared" si="46"/>
        <v>54.24</v>
      </c>
    </row>
    <row r="149" spans="1:8" ht="24.75" customHeight="1" x14ac:dyDescent="0.2">
      <c r="A149" s="97" t="s">
        <v>443</v>
      </c>
      <c r="B149" s="72" t="s">
        <v>447</v>
      </c>
      <c r="C149" s="59" t="s">
        <v>446</v>
      </c>
      <c r="D149" s="39" t="s">
        <v>19</v>
      </c>
      <c r="E149" s="55">
        <v>2</v>
      </c>
      <c r="F149" s="45">
        <v>323.99</v>
      </c>
      <c r="G149" s="45">
        <f t="shared" ref="G149:G152" si="47">F149*1.2938</f>
        <v>419.17826200000002</v>
      </c>
      <c r="H149" s="45">
        <f t="shared" ref="H149:H152" si="48">ROUND(E149*(G149),2)</f>
        <v>838.36</v>
      </c>
    </row>
    <row r="150" spans="1:8" ht="23.25" customHeight="1" x14ac:dyDescent="0.2">
      <c r="A150" s="24" t="s">
        <v>444</v>
      </c>
      <c r="B150" s="72" t="s">
        <v>449</v>
      </c>
      <c r="C150" s="59" t="s">
        <v>448</v>
      </c>
      <c r="D150" s="39" t="s">
        <v>47</v>
      </c>
      <c r="E150" s="55">
        <v>18</v>
      </c>
      <c r="F150" s="45">
        <v>174.22</v>
      </c>
      <c r="G150" s="45">
        <f t="shared" si="47"/>
        <v>225.40583600000002</v>
      </c>
      <c r="H150" s="45">
        <f t="shared" si="48"/>
        <v>4057.31</v>
      </c>
    </row>
    <row r="151" spans="1:8" ht="24" x14ac:dyDescent="0.2">
      <c r="A151" s="24" t="s">
        <v>445</v>
      </c>
      <c r="B151" s="72" t="s">
        <v>451</v>
      </c>
      <c r="C151" s="59" t="s">
        <v>450</v>
      </c>
      <c r="D151" s="39" t="s">
        <v>19</v>
      </c>
      <c r="E151" s="55">
        <v>2</v>
      </c>
      <c r="F151" s="45">
        <v>98.66</v>
      </c>
      <c r="G151" s="45">
        <f t="shared" si="47"/>
        <v>127.646308</v>
      </c>
      <c r="H151" s="45">
        <f t="shared" si="48"/>
        <v>255.29</v>
      </c>
    </row>
    <row r="152" spans="1:8" ht="26.25" customHeight="1" x14ac:dyDescent="0.2">
      <c r="A152" s="24" t="s">
        <v>453</v>
      </c>
      <c r="B152" s="72" t="s">
        <v>454</v>
      </c>
      <c r="C152" s="59" t="s">
        <v>452</v>
      </c>
      <c r="D152" s="39" t="s">
        <v>19</v>
      </c>
      <c r="E152" s="55">
        <v>2</v>
      </c>
      <c r="F152" s="45">
        <v>160.52000000000001</v>
      </c>
      <c r="G152" s="45">
        <f t="shared" si="47"/>
        <v>207.68077600000004</v>
      </c>
      <c r="H152" s="45">
        <f t="shared" si="48"/>
        <v>415.36</v>
      </c>
    </row>
    <row r="153" spans="1:8" ht="14.25" customHeight="1" x14ac:dyDescent="0.2">
      <c r="A153" s="24" t="s">
        <v>457</v>
      </c>
      <c r="B153" s="72" t="s">
        <v>456</v>
      </c>
      <c r="C153" s="59" t="s">
        <v>455</v>
      </c>
      <c r="D153" s="39" t="s">
        <v>19</v>
      </c>
      <c r="E153" s="55">
        <v>2</v>
      </c>
      <c r="F153" s="45">
        <v>289.14</v>
      </c>
      <c r="G153" s="45">
        <f t="shared" ref="G153" si="49">F153*1.2938</f>
        <v>374.08933200000001</v>
      </c>
      <c r="H153" s="45">
        <f t="shared" ref="H153" si="50">ROUND(E153*(G153),2)</f>
        <v>748.18</v>
      </c>
    </row>
    <row r="154" spans="1:8" ht="14.25" customHeight="1" x14ac:dyDescent="0.2">
      <c r="A154" s="24" t="s">
        <v>458</v>
      </c>
      <c r="B154" s="72" t="s">
        <v>461</v>
      </c>
      <c r="C154" s="59" t="s">
        <v>460</v>
      </c>
      <c r="D154" s="39" t="s">
        <v>19</v>
      </c>
      <c r="E154" s="55">
        <v>1</v>
      </c>
      <c r="F154" s="45">
        <v>229.79</v>
      </c>
      <c r="G154" s="45">
        <f t="shared" ref="G154:G155" si="51">F154*1.2938</f>
        <v>297.302302</v>
      </c>
      <c r="H154" s="45">
        <f t="shared" ref="H154:H156" si="52">ROUND(E154*(G154),2)</f>
        <v>297.3</v>
      </c>
    </row>
    <row r="155" spans="1:8" ht="14.25" customHeight="1" x14ac:dyDescent="0.2">
      <c r="A155" s="24" t="s">
        <v>459</v>
      </c>
      <c r="B155" s="72" t="s">
        <v>463</v>
      </c>
      <c r="C155" s="59" t="s">
        <v>462</v>
      </c>
      <c r="D155" s="39" t="s">
        <v>19</v>
      </c>
      <c r="E155" s="55">
        <v>1</v>
      </c>
      <c r="F155" s="45">
        <v>1382.64</v>
      </c>
      <c r="G155" s="45">
        <f t="shared" si="51"/>
        <v>1788.8596320000001</v>
      </c>
      <c r="H155" s="45">
        <f t="shared" si="52"/>
        <v>1788.86</v>
      </c>
    </row>
    <row r="156" spans="1:8" ht="53.25" customHeight="1" x14ac:dyDescent="0.2">
      <c r="A156" s="24" t="s">
        <v>464</v>
      </c>
      <c r="B156" s="72" t="s">
        <v>466</v>
      </c>
      <c r="C156" s="59" t="s">
        <v>465</v>
      </c>
      <c r="D156" s="39" t="s">
        <v>19</v>
      </c>
      <c r="E156" s="55">
        <v>1</v>
      </c>
      <c r="F156" s="45">
        <v>1005.9</v>
      </c>
      <c r="G156" s="45">
        <f t="shared" ref="G156" si="53">F156*1.2938</f>
        <v>1301.4334200000001</v>
      </c>
      <c r="H156" s="45">
        <f t="shared" si="52"/>
        <v>1301.43</v>
      </c>
    </row>
    <row r="157" spans="1:8" ht="15.95" customHeight="1" x14ac:dyDescent="0.2">
      <c r="A157" s="33">
        <v>15</v>
      </c>
      <c r="B157" s="34"/>
      <c r="C157" s="35" t="s">
        <v>350</v>
      </c>
      <c r="D157" s="34"/>
      <c r="E157" s="52"/>
      <c r="F157" s="52"/>
      <c r="G157" s="52">
        <f>F157*1.3</f>
        <v>0</v>
      </c>
      <c r="H157" s="53">
        <f>H158+H159+H160</f>
        <v>54497.380000000005</v>
      </c>
    </row>
    <row r="158" spans="1:8" ht="36" x14ac:dyDescent="0.2">
      <c r="A158" s="13" t="s">
        <v>349</v>
      </c>
      <c r="B158" s="24" t="s">
        <v>357</v>
      </c>
      <c r="C158" s="59" t="s">
        <v>356</v>
      </c>
      <c r="D158" s="39" t="s">
        <v>20</v>
      </c>
      <c r="E158" s="55">
        <v>321.77999999999997</v>
      </c>
      <c r="F158" s="45">
        <v>79.760000000000005</v>
      </c>
      <c r="G158" s="45">
        <f>F158*1.2938</f>
        <v>103.19348800000002</v>
      </c>
      <c r="H158" s="45">
        <f t="shared" ref="H158" si="54">ROUND(E158*(G158),2)</f>
        <v>33205.599999999999</v>
      </c>
    </row>
    <row r="159" spans="1:8" ht="36" x14ac:dyDescent="0.2">
      <c r="A159" s="13" t="s">
        <v>351</v>
      </c>
      <c r="B159" s="24" t="s">
        <v>359</v>
      </c>
      <c r="C159" s="59" t="s">
        <v>358</v>
      </c>
      <c r="D159" s="39" t="s">
        <v>20</v>
      </c>
      <c r="E159" s="55">
        <f>60+29+29+60+16.45+2.1+48+6.3</f>
        <v>250.85</v>
      </c>
      <c r="F159" s="45">
        <v>50.5</v>
      </c>
      <c r="G159" s="45">
        <f t="shared" ref="G159:G160" si="55">F159*1.2938</f>
        <v>65.3369</v>
      </c>
      <c r="H159" s="45">
        <f t="shared" ref="H159:H160" si="56">ROUND(E159*(G159),2)</f>
        <v>16389.759999999998</v>
      </c>
    </row>
    <row r="160" spans="1:8" ht="24" x14ac:dyDescent="0.2">
      <c r="A160" s="13" t="s">
        <v>352</v>
      </c>
      <c r="B160" s="24" t="s">
        <v>361</v>
      </c>
      <c r="C160" s="59" t="s">
        <v>360</v>
      </c>
      <c r="D160" s="39" t="s">
        <v>20</v>
      </c>
      <c r="E160" s="55">
        <v>139.81</v>
      </c>
      <c r="F160" s="45">
        <v>27.1</v>
      </c>
      <c r="G160" s="45">
        <f t="shared" si="55"/>
        <v>35.061980000000005</v>
      </c>
      <c r="H160" s="45">
        <f t="shared" si="56"/>
        <v>4902.0200000000004</v>
      </c>
    </row>
    <row r="161" spans="1:8" ht="15.95" customHeight="1" x14ac:dyDescent="0.2">
      <c r="A161" s="33">
        <v>16</v>
      </c>
      <c r="B161" s="34"/>
      <c r="C161" s="35" t="s">
        <v>401</v>
      </c>
      <c r="D161" s="34"/>
      <c r="E161" s="52"/>
      <c r="F161" s="52"/>
      <c r="G161" s="52">
        <f>F161*1.3</f>
        <v>0</v>
      </c>
      <c r="H161" s="53">
        <f>H162+H163+H164+H165+H166+H167+H168</f>
        <v>25664.570000000003</v>
      </c>
    </row>
    <row r="162" spans="1:8" ht="24" x14ac:dyDescent="0.2">
      <c r="A162" s="13" t="s">
        <v>403</v>
      </c>
      <c r="B162" s="24" t="s">
        <v>407</v>
      </c>
      <c r="C162" s="59" t="s">
        <v>404</v>
      </c>
      <c r="D162" s="39" t="s">
        <v>19</v>
      </c>
      <c r="E162" s="55">
        <v>6</v>
      </c>
      <c r="F162" s="45">
        <v>178.96</v>
      </c>
      <c r="G162" s="45">
        <f t="shared" ref="G162" si="57">F162*1.2938</f>
        <v>231.53844800000002</v>
      </c>
      <c r="H162" s="45">
        <f t="shared" ref="H162" si="58">ROUND(E162*(G162),2)</f>
        <v>1389.23</v>
      </c>
    </row>
    <row r="163" spans="1:8" ht="15.95" customHeight="1" x14ac:dyDescent="0.2">
      <c r="A163" s="13" t="s">
        <v>402</v>
      </c>
      <c r="B163" s="24" t="s">
        <v>409</v>
      </c>
      <c r="C163" s="59" t="s">
        <v>408</v>
      </c>
      <c r="D163" s="39" t="s">
        <v>19</v>
      </c>
      <c r="E163" s="55">
        <v>3</v>
      </c>
      <c r="F163" s="45">
        <v>171.02</v>
      </c>
      <c r="G163" s="45">
        <f t="shared" ref="G163:G167" si="59">F163*1.2938</f>
        <v>221.26567600000001</v>
      </c>
      <c r="H163" s="45">
        <f t="shared" ref="H163:H167" si="60">ROUND(E163*(G163),2)</f>
        <v>663.8</v>
      </c>
    </row>
    <row r="164" spans="1:8" ht="15.95" customHeight="1" x14ac:dyDescent="0.2">
      <c r="A164" s="13" t="s">
        <v>405</v>
      </c>
      <c r="B164" s="24" t="s">
        <v>411</v>
      </c>
      <c r="C164" s="59" t="s">
        <v>410</v>
      </c>
      <c r="D164" s="39" t="s">
        <v>47</v>
      </c>
      <c r="E164" s="55">
        <v>300</v>
      </c>
      <c r="F164" s="45">
        <v>34.369999999999997</v>
      </c>
      <c r="G164" s="45">
        <f t="shared" si="59"/>
        <v>44.467905999999999</v>
      </c>
      <c r="H164" s="45">
        <f t="shared" si="60"/>
        <v>13340.37</v>
      </c>
    </row>
    <row r="165" spans="1:8" ht="15.95" customHeight="1" x14ac:dyDescent="0.2">
      <c r="A165" s="13" t="s">
        <v>406</v>
      </c>
      <c r="B165" s="24" t="s">
        <v>414</v>
      </c>
      <c r="C165" s="59" t="s">
        <v>412</v>
      </c>
      <c r="D165" s="39" t="s">
        <v>47</v>
      </c>
      <c r="E165" s="55">
        <v>150</v>
      </c>
      <c r="F165" s="45">
        <v>47.15</v>
      </c>
      <c r="G165" s="45">
        <f t="shared" si="59"/>
        <v>61.002670000000002</v>
      </c>
      <c r="H165" s="45">
        <f t="shared" si="60"/>
        <v>9150.4</v>
      </c>
    </row>
    <row r="166" spans="1:8" ht="24" x14ac:dyDescent="0.2">
      <c r="A166" s="13" t="s">
        <v>413</v>
      </c>
      <c r="B166" s="24" t="s">
        <v>416</v>
      </c>
      <c r="C166" s="59" t="s">
        <v>415</v>
      </c>
      <c r="D166" s="39" t="s">
        <v>19</v>
      </c>
      <c r="E166" s="39">
        <v>6</v>
      </c>
      <c r="F166" s="45">
        <v>95.41</v>
      </c>
      <c r="G166" s="45">
        <f t="shared" si="59"/>
        <v>123.441458</v>
      </c>
      <c r="H166" s="45">
        <f t="shared" si="60"/>
        <v>740.65</v>
      </c>
    </row>
    <row r="167" spans="1:8" ht="24" x14ac:dyDescent="0.2">
      <c r="A167" s="13" t="s">
        <v>417</v>
      </c>
      <c r="B167" s="24" t="s">
        <v>420</v>
      </c>
      <c r="C167" s="95" t="s">
        <v>418</v>
      </c>
      <c r="D167" s="39" t="s">
        <v>19</v>
      </c>
      <c r="E167" s="39">
        <v>1</v>
      </c>
      <c r="F167" s="45">
        <v>196.06</v>
      </c>
      <c r="G167" s="45">
        <f t="shared" si="59"/>
        <v>253.66242800000001</v>
      </c>
      <c r="H167" s="45">
        <f t="shared" si="60"/>
        <v>253.66</v>
      </c>
    </row>
    <row r="168" spans="1:8" x14ac:dyDescent="0.2">
      <c r="A168" s="13" t="s">
        <v>419</v>
      </c>
      <c r="B168" s="24" t="s">
        <v>422</v>
      </c>
      <c r="C168" s="95" t="s">
        <v>421</v>
      </c>
      <c r="D168" s="39" t="s">
        <v>19</v>
      </c>
      <c r="E168" s="39">
        <v>6</v>
      </c>
      <c r="F168" s="45">
        <v>16.29</v>
      </c>
      <c r="G168" s="45">
        <f t="shared" ref="G168" si="61">F168*1.2938</f>
        <v>21.076001999999999</v>
      </c>
      <c r="H168" s="45">
        <f t="shared" ref="H168" si="62">ROUND(E168*(G168),2)</f>
        <v>126.46</v>
      </c>
    </row>
    <row r="169" spans="1:8" x14ac:dyDescent="0.2">
      <c r="A169" s="33">
        <v>17</v>
      </c>
      <c r="B169" s="34"/>
      <c r="C169" s="35" t="s">
        <v>423</v>
      </c>
      <c r="D169" s="34"/>
      <c r="E169" s="52"/>
      <c r="F169" s="52"/>
      <c r="G169" s="52">
        <f>F169*1.3</f>
        <v>0</v>
      </c>
      <c r="H169" s="53">
        <f>H170+H171+H172+H173+H174</f>
        <v>4442.37</v>
      </c>
    </row>
    <row r="170" spans="1:8" ht="51" customHeight="1" x14ac:dyDescent="0.2">
      <c r="A170" s="13" t="s">
        <v>424</v>
      </c>
      <c r="B170" s="24" t="s">
        <v>426</v>
      </c>
      <c r="C170" s="59" t="s">
        <v>425</v>
      </c>
      <c r="D170" s="39" t="s">
        <v>19</v>
      </c>
      <c r="E170" s="55">
        <v>1</v>
      </c>
      <c r="F170" s="45">
        <v>2471.41</v>
      </c>
      <c r="G170" s="45">
        <f t="shared" ref="G170" si="63">F170*1.2938</f>
        <v>3197.5102579999998</v>
      </c>
      <c r="H170" s="45">
        <f t="shared" ref="H170" si="64">ROUND(E170*(G170),2)</f>
        <v>3197.51</v>
      </c>
    </row>
    <row r="171" spans="1:8" x14ac:dyDescent="0.2">
      <c r="A171" s="13" t="s">
        <v>429</v>
      </c>
      <c r="B171" s="24" t="s">
        <v>428</v>
      </c>
      <c r="C171" s="59" t="s">
        <v>427</v>
      </c>
      <c r="D171" s="39" t="s">
        <v>19</v>
      </c>
      <c r="E171" s="55">
        <v>1</v>
      </c>
      <c r="F171" s="45">
        <v>52.01</v>
      </c>
      <c r="G171" s="45">
        <f t="shared" ref="G171:G174" si="65">F171*1.2938</f>
        <v>67.290537999999998</v>
      </c>
      <c r="H171" s="45">
        <f t="shared" ref="H171:H174" si="66">ROUND(E171*(G171),2)</f>
        <v>67.290000000000006</v>
      </c>
    </row>
    <row r="172" spans="1:8" x14ac:dyDescent="0.2">
      <c r="A172" s="13" t="s">
        <v>431</v>
      </c>
      <c r="B172" s="24" t="s">
        <v>432</v>
      </c>
      <c r="C172" s="59" t="s">
        <v>430</v>
      </c>
      <c r="D172" s="39" t="s">
        <v>47</v>
      </c>
      <c r="E172" s="39">
        <v>10</v>
      </c>
      <c r="F172" s="45">
        <v>46.37</v>
      </c>
      <c r="G172" s="45">
        <f t="shared" si="65"/>
        <v>59.993505999999996</v>
      </c>
      <c r="H172" s="45">
        <f t="shared" si="66"/>
        <v>599.94000000000005</v>
      </c>
    </row>
    <row r="173" spans="1:8" x14ac:dyDescent="0.2">
      <c r="A173" s="13" t="s">
        <v>434</v>
      </c>
      <c r="B173" s="24" t="s">
        <v>435</v>
      </c>
      <c r="C173" s="59" t="s">
        <v>433</v>
      </c>
      <c r="D173" s="39" t="s">
        <v>19</v>
      </c>
      <c r="E173" s="39">
        <v>1</v>
      </c>
      <c r="F173" s="96">
        <v>73.760000000000005</v>
      </c>
      <c r="G173" s="96">
        <f t="shared" si="65"/>
        <v>95.430688000000018</v>
      </c>
      <c r="H173" s="45">
        <f t="shared" si="66"/>
        <v>95.43</v>
      </c>
    </row>
    <row r="174" spans="1:8" x14ac:dyDescent="0.2">
      <c r="A174" s="13" t="s">
        <v>438</v>
      </c>
      <c r="B174" s="24" t="s">
        <v>437</v>
      </c>
      <c r="C174" s="59" t="s">
        <v>436</v>
      </c>
      <c r="D174" s="39" t="s">
        <v>19</v>
      </c>
      <c r="E174" s="39">
        <v>1</v>
      </c>
      <c r="F174" s="45">
        <v>372.7</v>
      </c>
      <c r="G174" s="45">
        <f t="shared" si="65"/>
        <v>482.19925999999998</v>
      </c>
      <c r="H174" s="45">
        <f t="shared" si="66"/>
        <v>482.2</v>
      </c>
    </row>
    <row r="175" spans="1:8" x14ac:dyDescent="0.2">
      <c r="A175" s="33">
        <v>18</v>
      </c>
      <c r="B175" s="34"/>
      <c r="C175" s="35" t="s">
        <v>439</v>
      </c>
      <c r="D175" s="34"/>
      <c r="E175" s="52"/>
      <c r="F175" s="52"/>
      <c r="G175" s="52">
        <f>F175*1.3</f>
        <v>0</v>
      </c>
      <c r="H175" s="53">
        <f>H176</f>
        <v>8759.1</v>
      </c>
    </row>
    <row r="176" spans="1:8" x14ac:dyDescent="0.2">
      <c r="A176" s="13" t="s">
        <v>440</v>
      </c>
      <c r="B176" s="24" t="s">
        <v>442</v>
      </c>
      <c r="C176" s="59" t="s">
        <v>441</v>
      </c>
      <c r="D176" s="39" t="s">
        <v>20</v>
      </c>
      <c r="E176" s="55">
        <f>E12</f>
        <v>1155.3</v>
      </c>
      <c r="F176" s="45">
        <v>5.86</v>
      </c>
      <c r="G176" s="45">
        <f t="shared" ref="G176" si="67">F176*1.2938</f>
        <v>7.5816680000000005</v>
      </c>
      <c r="H176" s="45">
        <f t="shared" ref="H176" si="68">ROUND(E176*(G176),2)</f>
        <v>8759.1</v>
      </c>
    </row>
    <row r="177" spans="1:10" ht="15.95" customHeight="1" x14ac:dyDescent="0.2">
      <c r="A177" s="15"/>
      <c r="B177" s="16"/>
      <c r="C177" s="17"/>
      <c r="D177" s="18"/>
      <c r="E177" s="19"/>
      <c r="F177" s="19"/>
      <c r="G177" s="19"/>
      <c r="H177" s="14"/>
    </row>
    <row r="178" spans="1:10" ht="25.5" customHeight="1" thickBot="1" x14ac:dyDescent="0.25">
      <c r="A178" s="100" t="s">
        <v>50</v>
      </c>
      <c r="B178" s="101"/>
      <c r="C178" s="101"/>
      <c r="D178" s="101"/>
      <c r="E178" s="101"/>
      <c r="F178" s="101"/>
      <c r="G178" s="101"/>
      <c r="H178" s="20">
        <f>H175+H169+H161+H157+H140+H125+H119+H116+H106+H99+H94+H90+H73+H43+H33+H28+H20+H10</f>
        <v>3824880.49</v>
      </c>
      <c r="J178" s="22"/>
    </row>
    <row r="179" spans="1:10" ht="4.5" customHeight="1" x14ac:dyDescent="0.2"/>
    <row r="181" spans="1:10" x14ac:dyDescent="0.2">
      <c r="B181" s="99" t="s">
        <v>230</v>
      </c>
      <c r="C181" s="99"/>
    </row>
    <row r="182" spans="1:10" x14ac:dyDescent="0.2">
      <c r="B182" s="99" t="s">
        <v>231</v>
      </c>
      <c r="C182" s="99"/>
    </row>
    <row r="188" spans="1:10" x14ac:dyDescent="0.2">
      <c r="E188">
        <f>(52.2*2+8*7.8+16.45*4+3*7.8+19.6+4*6.75+16.45*2+2.1*3+18.25+15.75*2+17.95*2+8*2+6.75*3+4.75*2)*0.15*0.4</f>
        <v>28.391999999999996</v>
      </c>
    </row>
  </sheetData>
  <mergeCells count="16">
    <mergeCell ref="A1:H1"/>
    <mergeCell ref="A2:H2"/>
    <mergeCell ref="F4:H4"/>
    <mergeCell ref="A3:E3"/>
    <mergeCell ref="A4:E4"/>
    <mergeCell ref="E5:H5"/>
    <mergeCell ref="F3:H3"/>
    <mergeCell ref="A5:D5"/>
    <mergeCell ref="A7:D7"/>
    <mergeCell ref="A6:D6"/>
    <mergeCell ref="B181:C181"/>
    <mergeCell ref="B182:C182"/>
    <mergeCell ref="A178:G178"/>
    <mergeCell ref="A8:H8"/>
    <mergeCell ref="F6:F7"/>
    <mergeCell ref="E6:E7"/>
  </mergeCells>
  <phoneticPr fontId="2" type="noConversion"/>
  <conditionalFormatting sqref="B31:C32 B84:C89">
    <cfRule type="expression" dxfId="21" priority="31">
      <formula>LEN($B31)=1</formula>
    </cfRule>
  </conditionalFormatting>
  <conditionalFormatting sqref="B88:B90 B84:C89">
    <cfRule type="expression" dxfId="20" priority="30">
      <formula>LEN($B84)=1</formula>
    </cfRule>
  </conditionalFormatting>
  <conditionalFormatting sqref="B130:C130">
    <cfRule type="expression" dxfId="19" priority="23">
      <formula>LEN($B130)=1</formula>
    </cfRule>
  </conditionalFormatting>
  <conditionalFormatting sqref="B130:C130">
    <cfRule type="expression" dxfId="18" priority="22">
      <formula>LEN($B130)=1</formula>
    </cfRule>
  </conditionalFormatting>
  <conditionalFormatting sqref="B130:C130">
    <cfRule type="expression" dxfId="17" priority="21">
      <formula>LEN($B130)=1</formula>
    </cfRule>
  </conditionalFormatting>
  <conditionalFormatting sqref="B130:C130">
    <cfRule type="expression" dxfId="16" priority="20">
      <formula>LEN($B130)=1</formula>
    </cfRule>
  </conditionalFormatting>
  <conditionalFormatting sqref="B130:C130">
    <cfRule type="expression" dxfId="15" priority="19">
      <formula>LEN($B130)=1</formula>
    </cfRule>
  </conditionalFormatting>
  <conditionalFormatting sqref="B117:C118">
    <cfRule type="expression" dxfId="14" priority="18">
      <formula>LEN($B117)=1</formula>
    </cfRule>
  </conditionalFormatting>
  <conditionalFormatting sqref="B117:C118">
    <cfRule type="expression" dxfId="13" priority="17">
      <formula>LEN($B117)=1</formula>
    </cfRule>
  </conditionalFormatting>
  <conditionalFormatting sqref="B117:C118">
    <cfRule type="expression" dxfId="12" priority="16">
      <formula>LEN($B117)=1</formula>
    </cfRule>
  </conditionalFormatting>
  <conditionalFormatting sqref="B117:C118">
    <cfRule type="expression" dxfId="11" priority="15">
      <formula>LEN($B117)=1</formula>
    </cfRule>
  </conditionalFormatting>
  <conditionalFormatting sqref="B117:C118">
    <cfRule type="expression" dxfId="10" priority="14">
      <formula>LEN($B117)=1</formula>
    </cfRule>
  </conditionalFormatting>
  <conditionalFormatting sqref="B117:C118">
    <cfRule type="expression" dxfId="9" priority="13">
      <formula>LEN($B117)=1</formula>
    </cfRule>
  </conditionalFormatting>
  <conditionalFormatting sqref="B107:C110">
    <cfRule type="expression" dxfId="8" priority="12">
      <formula>LEN($B107)=1</formula>
    </cfRule>
  </conditionalFormatting>
  <conditionalFormatting sqref="C111:C115">
    <cfRule type="expression" dxfId="7" priority="11">
      <formula>LEN($B111)=1</formula>
    </cfRule>
  </conditionalFormatting>
  <conditionalFormatting sqref="B74:C74">
    <cfRule type="expression" dxfId="6" priority="8">
      <formula>LEN($B74)=1</formula>
    </cfRule>
  </conditionalFormatting>
  <conditionalFormatting sqref="B74:C74">
    <cfRule type="expression" dxfId="5" priority="7">
      <formula>LEN($B74)=1</formula>
    </cfRule>
  </conditionalFormatting>
  <conditionalFormatting sqref="B111:B115">
    <cfRule type="expression" dxfId="4" priority="5">
      <formula>LEN($B111)=1</formula>
    </cfRule>
  </conditionalFormatting>
  <conditionalFormatting sqref="B29:B30">
    <cfRule type="expression" dxfId="3" priority="4">
      <formula>LEN($B29)=1</formula>
    </cfRule>
  </conditionalFormatting>
  <conditionalFormatting sqref="B83">
    <cfRule type="expression" dxfId="2" priority="3">
      <formula>LEN($B83)=1</formula>
    </cfRule>
  </conditionalFormatting>
  <conditionalFormatting sqref="B83">
    <cfRule type="expression" dxfId="1" priority="2">
      <formula>LEN($B83)=1</formula>
    </cfRule>
  </conditionalFormatting>
  <conditionalFormatting sqref="B100:C101">
    <cfRule type="expression" dxfId="0" priority="1">
      <formula>LEN($B100)=1</formula>
    </cfRule>
  </conditionalFormatting>
  <printOptions gridLines="1"/>
  <pageMargins left="1.1023622047244095" right="0.31496062992125984" top="0.47499999999999998" bottom="0.4" header="0.23622047244094491" footer="0"/>
  <pageSetup paperSize="9" scale="80" orientation="landscape" r:id="rId1"/>
  <headerFooter alignWithMargins="0">
    <oddHeader xml:space="preserve">&amp;C&amp;14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Orcamentaria</vt:lpstr>
      <vt:lpstr>'Planilha Orcamentaria'!Area_de_impressao</vt:lpstr>
    </vt:vector>
  </TitlesOfParts>
  <Company>Setop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Farlley Alberto Mazala</cp:lastModifiedBy>
  <cp:lastPrinted>2022-11-07T13:19:02Z</cp:lastPrinted>
  <dcterms:created xsi:type="dcterms:W3CDTF">2006-09-22T13:55:22Z</dcterms:created>
  <dcterms:modified xsi:type="dcterms:W3CDTF">2022-11-07T13:24:12Z</dcterms:modified>
</cp:coreProperties>
</file>