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0730" windowHeight="11760"/>
  </bookViews>
  <sheets>
    <sheet name="Planilha Orcamentaria" sheetId="6" r:id="rId1"/>
  </sheets>
  <definedNames>
    <definedName name="_xlnm.Print_Area" localSheetId="0">'Planilha Orcamentaria'!$A$1:$H$98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3" i="6"/>
  <c r="G83"/>
  <c r="E18"/>
  <c r="E20"/>
  <c r="E21"/>
  <c r="H24"/>
  <c r="H26"/>
  <c r="E25"/>
  <c r="G23"/>
  <c r="H23" s="1"/>
  <c r="G24"/>
  <c r="G55"/>
  <c r="G50"/>
  <c r="H50" s="1"/>
  <c r="H83" l="1"/>
  <c r="H82" s="1"/>
  <c r="E27"/>
  <c r="G34" l="1"/>
  <c r="H34" s="1"/>
  <c r="G26"/>
  <c r="E75"/>
  <c r="E74" s="1"/>
  <c r="G96"/>
  <c r="H96" s="1"/>
  <c r="E86"/>
  <c r="E93"/>
  <c r="E95"/>
  <c r="E30"/>
  <c r="G14"/>
  <c r="H14" s="1"/>
  <c r="E69" l="1"/>
  <c r="E70" s="1"/>
  <c r="E84" s="1"/>
  <c r="E85" s="1"/>
  <c r="E91"/>
  <c r="E90"/>
  <c r="E88"/>
  <c r="G89"/>
  <c r="G90"/>
  <c r="G91"/>
  <c r="G92"/>
  <c r="G93"/>
  <c r="G94"/>
  <c r="G95"/>
  <c r="G88"/>
  <c r="G85"/>
  <c r="G86"/>
  <c r="G84"/>
  <c r="G79"/>
  <c r="G78"/>
  <c r="G75"/>
  <c r="G76"/>
  <c r="G74"/>
  <c r="G70"/>
  <c r="G71"/>
  <c r="G72"/>
  <c r="G69"/>
  <c r="G67"/>
  <c r="G66"/>
  <c r="G53"/>
  <c r="G54"/>
  <c r="G56"/>
  <c r="G57"/>
  <c r="G58"/>
  <c r="G59"/>
  <c r="G60"/>
  <c r="G61"/>
  <c r="G62"/>
  <c r="G63"/>
  <c r="G64"/>
  <c r="G52"/>
  <c r="G37"/>
  <c r="G38"/>
  <c r="G39"/>
  <c r="G40"/>
  <c r="G41"/>
  <c r="G42"/>
  <c r="G43"/>
  <c r="G44"/>
  <c r="G45"/>
  <c r="G46"/>
  <c r="G47"/>
  <c r="G48"/>
  <c r="G49"/>
  <c r="G36"/>
  <c r="G30"/>
  <c r="H30" s="1"/>
  <c r="G31"/>
  <c r="H31" s="1"/>
  <c r="G32"/>
  <c r="H32" s="1"/>
  <c r="H28" s="1"/>
  <c r="G33"/>
  <c r="H33" s="1"/>
  <c r="G29"/>
  <c r="G27"/>
  <c r="G25"/>
  <c r="G17"/>
  <c r="G18"/>
  <c r="G19"/>
  <c r="G20"/>
  <c r="G21"/>
  <c r="G22"/>
  <c r="G16"/>
  <c r="G12"/>
  <c r="H12" s="1"/>
  <c r="G13"/>
  <c r="H13" s="1"/>
  <c r="G11"/>
  <c r="H90" l="1"/>
  <c r="H91"/>
  <c r="H89"/>
  <c r="H62"/>
  <c r="H61"/>
  <c r="H93"/>
  <c r="H94"/>
  <c r="H95"/>
  <c r="H88"/>
  <c r="H86"/>
  <c r="G81"/>
  <c r="H81" s="1"/>
  <c r="H80" s="1"/>
  <c r="H76"/>
  <c r="H79"/>
  <c r="H78"/>
  <c r="H71"/>
  <c r="H69"/>
  <c r="H66"/>
  <c r="H67"/>
  <c r="H53"/>
  <c r="H54"/>
  <c r="H55"/>
  <c r="H57"/>
  <c r="H58"/>
  <c r="H59"/>
  <c r="H60"/>
  <c r="H63"/>
  <c r="H64"/>
  <c r="H52"/>
  <c r="H37"/>
  <c r="H38"/>
  <c r="H39"/>
  <c r="H40"/>
  <c r="H41"/>
  <c r="H42"/>
  <c r="H43"/>
  <c r="H44"/>
  <c r="H45"/>
  <c r="H46"/>
  <c r="H47"/>
  <c r="H48"/>
  <c r="H49"/>
  <c r="H36"/>
  <c r="H35" s="1"/>
  <c r="H29"/>
  <c r="H27"/>
  <c r="H17"/>
  <c r="H18"/>
  <c r="H19"/>
  <c r="H20"/>
  <c r="H21"/>
  <c r="H22"/>
  <c r="H16"/>
  <c r="H11"/>
  <c r="H10" s="1"/>
  <c r="H92"/>
  <c r="E56"/>
  <c r="H72"/>
  <c r="H25"/>
  <c r="G87"/>
  <c r="G80"/>
  <c r="G77"/>
  <c r="G73"/>
  <c r="G68"/>
  <c r="G65"/>
  <c r="G51"/>
  <c r="G15"/>
  <c r="G28"/>
  <c r="G35"/>
  <c r="H15" l="1"/>
  <c r="H77"/>
  <c r="H87"/>
  <c r="H65"/>
  <c r="H56"/>
  <c r="H51" s="1"/>
  <c r="H84"/>
  <c r="H70"/>
  <c r="H68" s="1"/>
  <c r="H85"/>
  <c r="H75"/>
  <c r="H74"/>
  <c r="H73" l="1"/>
  <c r="H98" l="1"/>
</calcChain>
</file>

<file path=xl/sharedStrings.xml><?xml version="1.0" encoding="utf-8"?>
<sst xmlns="http://schemas.openxmlformats.org/spreadsheetml/2006/main" count="331" uniqueCount="265">
  <si>
    <t>ITEM</t>
  </si>
  <si>
    <t>DESCRIÇÃO</t>
  </si>
  <si>
    <t>QUANTIDADE</t>
  </si>
  <si>
    <t>UNIDADE</t>
  </si>
  <si>
    <t>CÓDIGO</t>
  </si>
  <si>
    <t>DIRETA</t>
  </si>
  <si>
    <t>INDIRETA</t>
  </si>
  <si>
    <t>(    )</t>
  </si>
  <si>
    <t>LDI</t>
  </si>
  <si>
    <t>PREÇO TOTAL</t>
  </si>
  <si>
    <t xml:space="preserve">FORMA DE EXECUÇÃO: </t>
  </si>
  <si>
    <t>PREÇO UNITÁRIO S/ LDI</t>
  </si>
  <si>
    <t>PREÇO UNITÁRIO C/ LDI</t>
  </si>
  <si>
    <t>1.1</t>
  </si>
  <si>
    <t>2.1</t>
  </si>
  <si>
    <t>2.2</t>
  </si>
  <si>
    <t>2.3</t>
  </si>
  <si>
    <t>(  x  )</t>
  </si>
  <si>
    <t>SERVIÇOS PRELIMINARES</t>
  </si>
  <si>
    <t>unid.</t>
  </si>
  <si>
    <t>m²</t>
  </si>
  <si>
    <t>PRAZO DE EXECUÇÃO: 06 meses</t>
  </si>
  <si>
    <t>1.4</t>
  </si>
  <si>
    <t>2.4</t>
  </si>
  <si>
    <t>SUPERESTRUTURA</t>
  </si>
  <si>
    <t>3.1</t>
  </si>
  <si>
    <t>4.1</t>
  </si>
  <si>
    <t>4.2</t>
  </si>
  <si>
    <t>m³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</si>
  <si>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</si>
  <si>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</si>
  <si>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</si>
  <si>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</si>
  <si>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</si>
  <si>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</si>
  <si>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</si>
  <si>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</si>
  <si>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</si>
  <si>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</si>
  <si>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</si>
  <si>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</si>
  <si>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</si>
  <si>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COBERTURA</t>
  </si>
  <si>
    <t>INSTALAÇÃO HIDRO-SANITÁRIA</t>
  </si>
  <si>
    <t>5.14</t>
  </si>
  <si>
    <t>pt</t>
  </si>
  <si>
    <t>3.2</t>
  </si>
  <si>
    <t>2.5</t>
  </si>
  <si>
    <t>2.6</t>
  </si>
  <si>
    <t>kg</t>
  </si>
  <si>
    <t>m</t>
  </si>
  <si>
    <t>4.5</t>
  </si>
  <si>
    <t>3.3</t>
  </si>
  <si>
    <t xml:space="preserve">TOTAL GERAL </t>
  </si>
  <si>
    <t>6.5</t>
  </si>
  <si>
    <t>6.6</t>
  </si>
  <si>
    <t>6.7</t>
  </si>
  <si>
    <t>6.8</t>
  </si>
  <si>
    <t>ALVENARIA</t>
  </si>
  <si>
    <t>7.1</t>
  </si>
  <si>
    <t>7.2</t>
  </si>
  <si>
    <t>REVESTIMENTO</t>
  </si>
  <si>
    <t>8.1</t>
  </si>
  <si>
    <t>8.2</t>
  </si>
  <si>
    <t>8.4</t>
  </si>
  <si>
    <t>PISO</t>
  </si>
  <si>
    <t>9.1</t>
  </si>
  <si>
    <t>9.2</t>
  </si>
  <si>
    <t>9.3</t>
  </si>
  <si>
    <t>ESQUADRIAS</t>
  </si>
  <si>
    <t>VIDRO</t>
  </si>
  <si>
    <t>11.1</t>
  </si>
  <si>
    <t>PINTURA</t>
  </si>
  <si>
    <t>12.1</t>
  </si>
  <si>
    <t>12.2</t>
  </si>
  <si>
    <t>12.3</t>
  </si>
  <si>
    <t>DIVERSOS</t>
  </si>
  <si>
    <t>13.1</t>
  </si>
  <si>
    <t>13.2</t>
  </si>
  <si>
    <t>13.3</t>
  </si>
  <si>
    <t>13.4</t>
  </si>
  <si>
    <t>13.5</t>
  </si>
  <si>
    <t>PEITORIL DE GRANITO CINZA ANDORINHA E = 3 CM</t>
  </si>
  <si>
    <t>SOLEIRA DE GRANITO CINZA ANDORINHA E = 3 CM</t>
  </si>
  <si>
    <t>PASSEIOS DE CONCRETO E = 6 CM, FCK = 10 MPA, JUNTA SECA</t>
  </si>
  <si>
    <t>PREPARAÇÃO PARA EMASSAMENTO OU PINTURA (LÁTEX/ACRÍLICA) EM PAREDE, INCLUSIVE UMA (1) DEMÃO DE SELADOR ACRÍLICO</t>
  </si>
  <si>
    <t>PINTURA ACRÍLICA EM PAREDE, DUAS (2) DEMÃOS, EXCLUSIVE SELADOR ACRÍLICO E MASSA ACRÍLICA/CORRIDA (PVA)</t>
  </si>
  <si>
    <t>PINTURA COM VERNIZ SINTÉTICO MARÍTIMO EM ESQUADRIAS DE MADEIRA, DUAS (2) DEMÃOS, ACABAMENTO TIPO ACETINADO (BRILHO SÚTIL)</t>
  </si>
  <si>
    <t>PORTA EM MADEIRA DE LEI ESPECIAL COMPLETA 80 X 210 CM, COM REVESTIMENTO EM LAMINADO MELAMÍNICO NAS DUAS FACES, INCLUSIVE FERRAGENS E MAÇANETA TIPO ALAVANCA</t>
  </si>
  <si>
    <t>CONTRAPISO DESEMPENADO COM ARGAMASSA, TRAÇO 1:3 (CIMENTO E AREIA), ESP. 30MM</t>
  </si>
  <si>
    <t>REVESTIMENTO COM CERÂMICA APLICADO EM PISO, ACABAMENTO ESMALTADO, AMBIENTE INTERNO, PADRÃO EXTRA, DIMENSÃO DA PEÇA ATÉ 2025 CM2, PEI V, ASSENTAMENTO COM ARGAMASSA INDUSTRIALIZADA, INCLUSIVE REJUNTAMENTO</t>
  </si>
  <si>
    <t>RODAPÉ COM REVESTIMENTO EM CERÂMICA ESMALTADA COMERCIAL, ALTURA 10CM, PEI IV, ASSENTAMENTO COM ARGAMASSA INDUSTRIALIZADA, INCLUSIVE REJUNTAMENTO</t>
  </si>
  <si>
    <t>ALVENARIA DE VEDAÇÃO COM TIJOLO CERÂMICO FURADO, ESP. 14CM, PARA REVESTIMENTO, INCLUSIVE ARGAMASSA PARA ASSENTAMENTO</t>
  </si>
  <si>
    <t>CHAPISCO COM ARGAMASSA, TRAÇO 1:3 (CIMENTO E AREIA), ESP. 5MM, APLICADO EM ALVENARIA/ESTRUTURA DE CONCRETO COM COLHER, PREPARO MECÂNICO</t>
  </si>
  <si>
    <t>REBOCO COM ARGAMASSA, TRAÇO 1:2:8 (CIMENTO, CAL E AREIA), ESP. 20MM, APLICAÇÃO MANUAL, PREPARO MECÂNICO</t>
  </si>
  <si>
    <t>PONTO DE EMBUTIR PARA UMA (1) TOMADA PADRÃO, TRÊS (3) POLOS (2P+T/10A-250V), COM PLACA 4"X2" DE UM (1) POSTO, COM ELETRODUTO FLEXÍVEL CORRUGADO, ANTI-CHAMA, DN 25MM (3/4"), EMBUTIDO NA ALVENARIA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</si>
  <si>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 xml:space="preserve">PONTO DE EMBUTIR SECO, PARA UMA (1) PLACA CEGA 4"X4", COM ELETRODUTO FLEXÍVEL CORRUGADO, ANTI-CHAMA, DN 25MM (3/4"), EMBUTIDO NA ALVENARIA E SONDA EM ARAME GALVANIZADO, DIÂMETRO DE 1,24MM (BWG 18), COM DISTÂNCIA DE ATÉ DEZ (10) METROS DO PONTO DE DERIVAÇÃO, INCLUSIVE CAIXA DE LIGAÇÃO, SUPORTE E FIXAÇÃO DO ELETRODUTO COM ENCHIMENTO DO RASGO NA ALVENARIA/CONCRETO COM ARGAMASSA
</t>
  </si>
  <si>
    <t>LUMINÁRIA COMERCIAL CHANFRADA DE SOBREPOR COMPLETA, PARA UMA (1) LÂMPADA TUBULAR LED 1X18W-ØT8, TEMPERATURA DA COR 6500K, FORNECIMENTO E INSTALAÇÃO, INCLUSIVE BASE E LÂMPADA</t>
  </si>
  <si>
    <t>ED-13336</t>
  </si>
  <si>
    <t>DISJUNTOR BIPOLAR TERMOMAGNÉTICO 10KA, DE 50A</t>
  </si>
  <si>
    <t>ESCAVAÇÃO MANUAL DE VALAS H &lt;= 1,50 M</t>
  </si>
  <si>
    <t>CORTE, DOBRA E MONTAGEM DE AÇO CA-50/60</t>
  </si>
  <si>
    <t>FORMA E DESFORMA DE TÁBUA E SARRAFO, REAPROVEITAMENTO (3X), EXCLUSIVE ESCORAMENTO</t>
  </si>
  <si>
    <t>SABONETEIRA METÁLICA CROMADA, TIPO CONCHA, DE SOBREPOR</t>
  </si>
  <si>
    <t>PAPELEIRA METÁLICA CROMADA, INCLUSIVE FIXAÇÃO</t>
  </si>
  <si>
    <t>ASSENTO BRANCO PARA VASO</t>
  </si>
  <si>
    <t>BACIA SANITÁRIA (VASO) DE LOUÇA COM CAIXA ACOPLADA, COR BRANCA, INCLUSIVE ACESSÓRIOS DE FIXAÇÃO/VEDAÇÃO, ENGATE FLEXÍVEL METÁLICO, FORNECIMENTO, INSTALAÇÃO E REJUNTAMENTO</t>
  </si>
  <si>
    <t>APILOAMENTO DO FUNDO DE VALAS COM PLACA</t>
  </si>
  <si>
    <t>LOCAÇÃO DA OBRA (GABARITO)</t>
  </si>
  <si>
    <t>ATERRO COMPACTADO COM PLACA VIBRATÓRIA</t>
  </si>
  <si>
    <t>FORNECIMENTO E COLOCAÇÃO DE PLACA DE OBRA EM CHAPA GALVANIZADA (3,00 X 1,5 0 M) - EM CHAPA GALVANIZADA 0,26 AFIXADAS COM REBITES 540 E PARAFUSOS 3/8, EM ESTRUTURA METÁLICA VIGA U 2" ENRIJECIDA COM METALON 20 X 20, SUPORTE EM EUCALIPTO AUTOCLAVADO PINTADAS</t>
  </si>
  <si>
    <t>FUNDAÇÃO</t>
  </si>
  <si>
    <t>4.3</t>
  </si>
  <si>
    <t>4.4</t>
  </si>
  <si>
    <t>CONDUTOR DE AP DO TELHADO EM TUBO PVC ESGOTO, INCLUSIVE CONEXÕES E SUPORTES, 100 MM</t>
  </si>
  <si>
    <t>PONTO DE EMBUTIR PARA ESGOTO EM TUBO PVC RÍGIDO, PBV - SÉRIE NORMAL, DN 100MM (4"), EMBUTIDO EM PISO COM DISTÂNCIA DE ATÉ CINCO (5) METROS DA RAMAL DE ESGOTO, INCLUSIVE CONEXÕES E FIXAÇÃO DO TUBO COM ENCHIMENTO DO RASGO NO CONCRETO COM ARGAMASSA</t>
  </si>
  <si>
    <t>PONTO DE EMBUTIR PARA ESGOTO EM TUBO PVC RÍGIDO, PB - SÉRIE NORMAL, DN 40MM (1.1/2"), EMBUTIDO NA ALVENARIA/PISO, COM ALTURA (SAÍDA) DE 50CM DO PISO, COM DISTÂNCIA DE ATÉ CINCO (5) METROS DA RAMAL DE ESGOTO, EXCLUSIVE ESCAVAÇÃO, INCLUSIVE CONEXÕES E FIXAÇÃO DO TUBO COM ENCHIMENTO DO RASGO NA ALVENARIA/CONCRETO COM ARGAMASSA</t>
  </si>
  <si>
    <t xml:space="preserve">PONTO DE EMBUTIR PARA ÁGUA FRIA EM TUBO DE PVC RÍGIDO SOLDÁVEL, DN 20MM (1/2"), EMBUTIDO NA ALVENARIA COM DISTÂNCIA DE ATÉ CINCO (5) METROS DA TOMADA DE ÁGUA, INCLUSIVE CONEXÕES E FIXAÇÃO DO TUBO COM ENCHIMENTO DO RASGO NA ALVENARIA/CONCRETO COM ARGAMASSA
</t>
  </si>
  <si>
    <t>GRELHA/PORTA GRELHA AÇO INOX, FECHO GIRATÓRIO 100 X 100 MM</t>
  </si>
  <si>
    <t>CAIXA SIFONADA EM PVC COM GRELHA REDONDA 100 X 100 X 40 MM</t>
  </si>
  <si>
    <t>REGISTRO DE GAVETA, TIPO BASE,  ROSCÁVEL 3/4" (PARA TUBO SOLDÁVEL OU PPR DN 25MM/CPVC DN 22MM), INCLUSIVE ACABAMENTO (PADRÃO MÉDIO) E CANOPLA CROMADO</t>
  </si>
  <si>
    <t>REGISTRO DE PRESSÃO, TIPO BASE,  ROSCÁVEL 3/4" (PARA TUBO SOLDÁVEL OU PPR DN 25MM/CPVC DN 22MM), INCLUSIVE ACABAMENTO (PADRÃO MÉDIO) E CANOPLA CROMADOS</t>
  </si>
  <si>
    <t>8.3</t>
  </si>
  <si>
    <t>EMBOÇO COM ARGAMASSA, TRAÇO 1:6 (CIMENTO E AREIA), ESP. 20MM, APLICAÇÃO MANUAL, PREPARO MECÂNICO</t>
  </si>
  <si>
    <t>REVESTIMENTO COM CERÂMICA APLICADO EM PAREDE, ACABAMENTO ESMALTADO, AMBIENTE INTERNO/EXTERNO, PADRÃO EXTRA, DIMENSÃO DA PEÇA ATÉ 2025 CM2, PEI III, ASSENTAMENTO COM ARGAMASSA INDUSTRIALIZADA, INCLUSIVE REJUNTAMENTO</t>
  </si>
  <si>
    <t>ED-9081</t>
  </si>
  <si>
    <t>PONTO DE EMBUTIR PARA UMA (1) LUMINÁRIA,COM ELETRODUTO DE PVC RÍGIDO ROSCÁVEL, DN 20MM (3/4"), EMBUTIDO NA LAJE E CABO DE COBRE FLEXÍVEL, CLASSE 5, ISOLAMENTO TIPO LSHF/ATOX, NÃO HALOGENADO, SEÇÃO 1,5MM2 (70°C-450/750V), COM DISTÂNCIA DE ATÉ CINCO (5) METROS DO PONTO DE DERIVAÇÃO, EXCLUSIVE LUMINÁRIA, INCLUSIVE CAIXA DE LIGAÇÃO OCTOGONAL, SUPORTE E FIXAÇÃO DO ELETRODUTO</t>
  </si>
  <si>
    <t>VERGA EM CONCRETO ESTRUTURAL PARA VÃOS DE ATÉ 150CM, PREPARADO EM OBRA COM BETONEIRA, CONTROLE "A", COM FCK 20 MPA, MOLDADA IN LOCO, INCLUSIVE ARMAÇÃO</t>
  </si>
  <si>
    <t>ED-9904</t>
  </si>
  <si>
    <t>2.7</t>
  </si>
  <si>
    <t>PINTURA COM EMULSÃO ASFÁLTICA, DUAS (2) DEMÃOS</t>
  </si>
  <si>
    <t>6.1</t>
  </si>
  <si>
    <t>6.2</t>
  </si>
  <si>
    <t>6.3</t>
  </si>
  <si>
    <t>6.4</t>
  </si>
  <si>
    <t>10.1</t>
  </si>
  <si>
    <t>ED-20581</t>
  </si>
  <si>
    <t>ENTRADA DE ENERGIA AÉREA, TIPO C1, PADRÃO CEMIG, CARGA INSTALADA DE ATÉ 15KVA, TRIFÁSICO, COM SAÍDA SUBTERRÂNEA, INCLUSIVE POSTE, CAIXA PARA MEDIDOR, DISJUNTOR, BARRAMENTO, ATERRAMENTO E ACESSÓRIOS</t>
  </si>
  <si>
    <t>6.9</t>
  </si>
  <si>
    <t>CAIXA D´ÁGUA DE POLIETILENO, CAPACIDADE DE 500L, INCLUSIVE TAMPA, TORNEIRA DE BOIA, EXTRAVASOR, TUBO DE LIMPEZA E ACESSÓRIOS, EXCLUSIVE TUBULAÇÃO DE ENTRADA/SAÍDA DE ÁGUA</t>
  </si>
  <si>
    <t>DIVISÓRIA EM GRANITO CINZA ANDORINHA E = 3 CM, INCLUSIVE FERRAGENS EM LATÃO CROMADO</t>
  </si>
  <si>
    <t>VIDRO TEMPERADO INCOLOR, ESP. 6MM, INCLUSIVE FIXAÇÃO E VEDAÇÃO COM GUARNIÇÃO/GAXETA DE BORRACHA NEOPRENE, FORNECIMENTO E INSTALAÇÃO, EXCLUSIVE CAIXILHO/PERFIL</t>
  </si>
  <si>
    <t>PORTA DE MADEIRA, TIPO PRANCHETA, COM MARCO FERRO "L" 1 1/4 X 1/8", TARJETA LIVRE/OCUPADO E DOBRADIÇAS - 55 X 160 CM</t>
  </si>
  <si>
    <t>ED-50227</t>
  </si>
  <si>
    <t>PONTO DE EMBUTIR PARA UM (1) INTERRUPTOR SIMPLES (10A-250V), COM PLACA 4"X2" DE UM (1) POSTO, COM ELETRODUTO FLEXÍVEL CORRUGADO, ANTI-CHAMA, DN 25MM (3/4"), EMBUTIDO NA ALVENARIA E CABO DE COBRE FLEXÍVEL, CLASSE 5, ISOLAMENTO TIPO LSHF/ATOX, NÃO HALOGENADO, SEÇÃO 1,5MM2 (70°C-450/750V), COM DISTÂNCIA DE ATÉ DEZ (10) METROS DO PONTO DE DERIVAÇÃO, INCLUSIVE CAIXA DE LIGAÇÃO, SUPORTE E FIXAÇÃO DO ELETRODUTO COM ENCHIMENTO DO RASGO NA ALVENARIA/CONCRETO COM ARGAMASSA</t>
  </si>
  <si>
    <t>pra</t>
  </si>
  <si>
    <t xml:space="preserve">PROJETO EXECUTIVO DE ESTRUTURA DE CONCRETO </t>
  </si>
  <si>
    <t>QUADRO DE DISTRIBUIÇÃO PARA 12 MÓDULOS COM BARRAMENTO E CHAVE</t>
  </si>
  <si>
    <t>6.10</t>
  </si>
  <si>
    <t>6.11</t>
  </si>
  <si>
    <t>CABO DE COBRE FLEXÍVEL, CLASSE 5, ISOLAMENTO TIPO LSHF/ATOX, NÃO HALOGENADO, ANTICHAMA, TERMOPLÁSTICO, UNIPOLAR, SEÇÃO 10 MM2, 70°C, 450/750V</t>
  </si>
  <si>
    <t>CABO DE COBRE FLEXÍVEL, CLASSE 5, ISOLAMENTO TIPO LSHF/ATOX, NÃO HALOGENADO, ANTICHAMA, TERMOPLÁSTICO, UNIPOLAR, SEÇÃO 4 MM2, 70°C, 450/750V</t>
  </si>
  <si>
    <t>LAVATÓRIO DE LOUÇA BRANCA SEM COLUNA, TAMANHO MÉDIO, INCLUSIVE ACESSÓRIOS DE FIXAÇÃO, VÁLVULA DE ESCOAMENTO DE METAL COM ACABAMENTO CROMADO, SIFÃO DE METAL TIPO COPO COM ACABAMENTO CROMADO, FORNECIMENTO, INSTALAÇÃO E REJUNTAMENTO, EXCLUSIVE TORNEIRA E ENGATE FLEXÍVEL</t>
  </si>
  <si>
    <t>6.12</t>
  </si>
  <si>
    <t>6.13</t>
  </si>
  <si>
    <t>ATERRAMENTO COMPLETO, COM HASTES COPPERWELD 5/8" X 2,40 M</t>
  </si>
  <si>
    <t>CAIXA PRÉ MOLDADA PARA ATERRAMENTO COM TAMPA DE CONCRETO 25 X 25 X 50 CM, INCLUSIVE ESCAVAÇÃO E BOTA FORA</t>
  </si>
  <si>
    <t>TORNEIRA METÁLICA PARA LAVATÓRIO, ABERTURA 1/4 DE VOLTA, ACABAMENTO CROMADO, COM AREJADOR, APLICAÇÃO DE MESA, INCLUSIVE ENGATE FLEXÍVEL METÁLICO, FORNECIMENTO E INSTALAÇÃO</t>
  </si>
  <si>
    <t>BANCADA EM GRANITO, COR CINZA ANDORINHA, ESP. 2CM, ACABAMENTO POLIDO, APOIADA EM CONSOLE DE METALON (50X30)MM, EXCLUSIVE RODABANCA/FRONTÃO, TESTEIRA/FAIXA, FURO EM BANCADA, CUBA METÁLICA, VÁLVULA, SIFÃO, TORNEIRA E ENGATE FLEXÍVEL</t>
  </si>
  <si>
    <t>ED-21631</t>
  </si>
  <si>
    <t>13.6</t>
  </si>
  <si>
    <t>13.7</t>
  </si>
  <si>
    <t>13.8</t>
  </si>
  <si>
    <t>FURO DE BOJO EM BANCADA DE GRANITO/MÁRMORE, INCLUSIVE COLAGEM COM MASSA PLÁSTICA</t>
  </si>
  <si>
    <t>RODABANCA/FRONTÃO PARA BANCADA EM GRANITO, COR CINZA ANDORINHA, ESP. 2CM, ALTURA DE 7CM, INCLUSIVE REJUNTAMENTO EM MASSA PLÁSTICA NA COR DA PEDRA</t>
  </si>
  <si>
    <t>TESTEIRA EM GRANITO CINZA ANDORINHA</t>
  </si>
  <si>
    <t>DATA : 15/09/2022</t>
  </si>
  <si>
    <t>Referência: Preço Planilha SEINFRA - Junho 2022 - Desonerado</t>
  </si>
  <si>
    <t>ED-48232</t>
  </si>
  <si>
    <t>ED-50223</t>
  </si>
  <si>
    <t>ED-50225</t>
  </si>
  <si>
    <t>ED-50221</t>
  </si>
  <si>
    <t>ED-49935</t>
  </si>
  <si>
    <t>ED-50273</t>
  </si>
  <si>
    <t>ED-50152</t>
  </si>
  <si>
    <t>ED-50727</t>
  </si>
  <si>
    <t>ED-50761</t>
  </si>
  <si>
    <t>ED-50732</t>
  </si>
  <si>
    <t>ED-50330</t>
  </si>
  <si>
    <t>ED-50297</t>
  </si>
  <si>
    <t>ED-48156</t>
  </si>
  <si>
    <t>ED-48181</t>
  </si>
  <si>
    <t>ED-48187</t>
  </si>
  <si>
    <t>ED-50010</t>
  </si>
  <si>
    <t>ED-50283</t>
  </si>
  <si>
    <t>ED-49965</t>
  </si>
  <si>
    <t>ED-49945</t>
  </si>
  <si>
    <t>ED-49989</t>
  </si>
  <si>
    <t>ED-51158</t>
  </si>
  <si>
    <t>ED-49605</t>
  </si>
  <si>
    <t>ED-49593</t>
  </si>
  <si>
    <t>ED-50568</t>
  </si>
  <si>
    <t>ED-50542</t>
  </si>
  <si>
    <t>ED-50771</t>
  </si>
  <si>
    <t>1.2</t>
  </si>
  <si>
    <t>1.3</t>
  </si>
  <si>
    <t>PROJETO EXECUTIVO DE INSTALAÇÕES ELÉTRICAS</t>
  </si>
  <si>
    <t>CO-27427</t>
  </si>
  <si>
    <t>CO-27431</t>
  </si>
  <si>
    <t>ENGRADAMENTO PARA TELHA CERÂMICA OU CONCRETO EM MADIERA PARAJU</t>
  </si>
  <si>
    <t>ED-48407</t>
  </si>
  <si>
    <t>COBERTURA EM TELHA CERÂMICA COLONIAL PLANA</t>
  </si>
  <si>
    <t>ED-48420</t>
  </si>
  <si>
    <t>ED-50232</t>
  </si>
  <si>
    <t>ED-51145</t>
  </si>
  <si>
    <t>ED-50998</t>
  </si>
  <si>
    <t>ED-51003</t>
  </si>
  <si>
    <t>ED-48533</t>
  </si>
  <si>
    <t>ED-48351</t>
  </si>
  <si>
    <t>ED-48347</t>
  </si>
  <si>
    <t>ED-48342</t>
  </si>
  <si>
    <t>ED-50514</t>
  </si>
  <si>
    <t>ED-50451</t>
  </si>
  <si>
    <t>ED-50527</t>
  </si>
  <si>
    <t>13.9</t>
  </si>
  <si>
    <t>M</t>
  </si>
  <si>
    <t>CORRIMÃO SIMPLES EM TUBO DE AÇO INOX  D=1 1/2"  FIXADO EM ALVENARIA</t>
  </si>
  <si>
    <t>ED-50941</t>
  </si>
  <si>
    <t>10.2</t>
  </si>
  <si>
    <t>ED-50228</t>
  </si>
  <si>
    <t>ED-50848</t>
  </si>
  <si>
    <t>LAJE 10CM MACIÇA DE CONCRETO FCK=20MPA,  COM ARMAÇÃO, FORMA RESINADA, ESCORAMENTO E DESFORMA</t>
  </si>
  <si>
    <t>PILAR EM CONCRETO APARENTE 20 MPA, INCLUSIVE, ARMAÇÃO, FORMA PLASTIFICADA E DESFORMA</t>
  </si>
  <si>
    <t>ED-50842</t>
  </si>
  <si>
    <t>4.6</t>
  </si>
  <si>
    <t>VIGA DE 0,21 A 0,35 M DE LARGURA EM CONCRETO 20MPa, APARENTE, ARMAÇÃO, FORMA PLASTIFICADA, ESCORAMENTO E DESFORMA</t>
  </si>
  <si>
    <t>ED-50850</t>
  </si>
  <si>
    <t>ED-48702</t>
  </si>
  <si>
    <t>ED-48700</t>
  </si>
  <si>
    <t>ED-48966</t>
  </si>
  <si>
    <t>ED-48956</t>
  </si>
  <si>
    <t>5.15</t>
  </si>
  <si>
    <t>ED-50105</t>
  </si>
  <si>
    <t>ED-50230</t>
  </si>
  <si>
    <t>ED-49499</t>
  </si>
  <si>
    <t>ED-49244</t>
  </si>
  <si>
    <t>PONTO DE EMBUTIR PARA UMA (1) TOMADA PADRÃO, TRÊS (3) POLOS (2P+T/10A-250V), COM PLACA 4"X2" DE UM (1) POSTO, COM ELETRODUTO DE PVC RÍGIDO ROSCÁVEL, DN 20MM (3/4"), EMBUTIDO NO PISO E CABO DE COBRE FLEXÍVEL, CLASSE 5, ISOLAMENTO TIPO LSHF/ATOX, NÃO HALOGENADO, SEÇÃO 2,5MM2 (70°C-450/750V), COM DISTÂNCIA DE ATÉ DEZ (10) METROS DO PONTO DE DERIVAÇÃO, INCLUSIVE CAIXA DE LIGAÇÃO, SUPORTE E FIXAÇÃO DO ELETRODUTO COM ENCHIMENTO DO RASGO NA ALVENARIA/CONCRETO COM ARGAMASSA</t>
  </si>
  <si>
    <t>ED-17905</t>
  </si>
  <si>
    <t>INSTALAÇÕES ELÉTRICAS</t>
  </si>
  <si>
    <t>FORRO EM PVC BRANCO DE L = 10 CM</t>
  </si>
  <si>
    <t>ED-49694</t>
  </si>
  <si>
    <t>CALHA EM CHAPA GALVANIZADA, ESP. 0,65MM (GSG-24), COM DESENVOLVIMENTO DE 75CM, INCLUSIVE IÇAMENTO MANUAL VERTICAL</t>
  </si>
  <si>
    <t>ED-50659</t>
  </si>
  <si>
    <t>ED-50668</t>
  </si>
  <si>
    <t>RUFO E CONTRA-RUFO EM CHAPA GALVANIZADA, ESP. 0,65MM (GSG-24), COM DESENVOLVIMENTO DE 50CM, INCLUSIVE IÇAMENTO MANUAL VERTICAL</t>
  </si>
  <si>
    <t>ED-50679</t>
  </si>
  <si>
    <t>2.8</t>
  </si>
  <si>
    <t>ED-49643</t>
  </si>
  <si>
    <t>ED-48298</t>
  </si>
  <si>
    <t>FORNECIMENTO DE CONCRETO ESTRUTURAL, PREPARADO EM OBRA, COM FCK 25 MPA, INCLUSIVE LANÇAMENTO, ADENSAMENTO E ACABAMENTO</t>
  </si>
  <si>
    <t>ED-49619</t>
  </si>
  <si>
    <t>ED-50174</t>
  </si>
  <si>
    <t>ED-51096</t>
  </si>
  <si>
    <t>ED-51094</t>
  </si>
  <si>
    <t>ED-51107</t>
  </si>
  <si>
    <t>LAJE DE TRANSIÇÃO E = 6 CM, SEM JUNTA, FCK = 10 MPA (MANUAL)</t>
  </si>
  <si>
    <t>ED-50589</t>
  </si>
  <si>
    <t>12.4</t>
  </si>
  <si>
    <t>EMASSAMENTO EM PAREDE COM MASSA ACRÍLICA, UMA (1) DEMÃO, INCLUSIVE LIXAMENTO PARA PINTURA</t>
  </si>
  <si>
    <t>ED-50473</t>
  </si>
  <si>
    <t>FORNECIMENTO E ASSENTAMENTO DE TUBO PVC RÍGIDO, COLETOR DE ESGOTO LISO (JEI), DN 100 MM (4"), INCLUSIVE CONEXÕES</t>
  </si>
  <si>
    <t>OBRA: Ampliação da Escola Municipal Professor Artur Nunes de Medeiros</t>
  </si>
  <si>
    <t>LOCAL: Rua Sebastião Contin, 315   - Centro - Rodeiro  - MG</t>
  </si>
  <si>
    <t xml:space="preserve"> Prefeitura Municipal de Rodeiro</t>
  </si>
  <si>
    <t>PLANILHA ORÇAMENTÁRIA DE CUSTOS</t>
  </si>
</sst>
</file>

<file path=xl/styles.xml><?xml version="1.0" encoding="utf-8"?>
<styleSheet xmlns="http://schemas.openxmlformats.org/spreadsheetml/2006/main">
  <numFmts count="3"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000"/>
  </numFmts>
  <fonts count="12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name val="Century Gothic"/>
      <family val="2"/>
    </font>
    <font>
      <b/>
      <sz val="14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10000"/>
      </top>
      <bottom style="thin">
        <color rgb="FF010000"/>
      </bottom>
      <diagonal/>
    </border>
    <border>
      <left/>
      <right/>
      <top/>
      <bottom style="thin">
        <color rgb="FF010000"/>
      </bottom>
      <diagonal/>
    </border>
    <border>
      <left/>
      <right/>
      <top style="thin">
        <color rgb="FF01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22">
    <xf numFmtId="0" fontId="0" fillId="0" borderId="0" xfId="0"/>
    <xf numFmtId="4" fontId="0" fillId="0" borderId="0" xfId="0" applyNumberFormat="1"/>
    <xf numFmtId="0" fontId="1" fillId="0" borderId="0" xfId="0" applyFont="1"/>
    <xf numFmtId="0" fontId="5" fillId="2" borderId="1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2" fontId="2" fillId="2" borderId="2" xfId="3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164" fontId="7" fillId="0" borderId="10" xfId="1" applyFont="1" applyFill="1" applyBorder="1" applyAlignment="1">
      <alignment horizontal="center" vertical="center" wrapText="1"/>
    </xf>
    <xf numFmtId="0" fontId="0" fillId="0" borderId="41" xfId="0" applyBorder="1"/>
    <xf numFmtId="165" fontId="0" fillId="0" borderId="0" xfId="3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9" fillId="3" borderId="9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left" vertical="center" wrapText="1"/>
    </xf>
    <xf numFmtId="49" fontId="6" fillId="3" borderId="16" xfId="0" applyNumberFormat="1" applyFont="1" applyFill="1" applyBorder="1" applyAlignment="1">
      <alignment horizontal="center" vertical="center" wrapText="1"/>
    </xf>
    <xf numFmtId="49" fontId="9" fillId="3" borderId="16" xfId="0" applyNumberFormat="1" applyFont="1" applyFill="1" applyBorder="1" applyAlignment="1">
      <alignment horizontal="center" vertical="center" wrapText="1"/>
    </xf>
    <xf numFmtId="49" fontId="6" fillId="3" borderId="21" xfId="0" applyNumberFormat="1" applyFont="1" applyFill="1" applyBorder="1" applyAlignment="1">
      <alignment horizontal="center" vertical="center" wrapText="1"/>
    </xf>
    <xf numFmtId="2" fontId="9" fillId="0" borderId="1" xfId="3" applyNumberFormat="1" applyFont="1" applyFill="1" applyBorder="1" applyAlignment="1">
      <alignment horizontal="center" vertical="center" wrapText="1"/>
    </xf>
    <xf numFmtId="2" fontId="9" fillId="3" borderId="2" xfId="3" applyNumberFormat="1" applyFont="1" applyFill="1" applyBorder="1" applyAlignment="1">
      <alignment horizontal="center" vertical="center" wrapText="1"/>
    </xf>
    <xf numFmtId="2" fontId="9" fillId="0" borderId="12" xfId="3" applyNumberFormat="1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2" fontId="10" fillId="0" borderId="1" xfId="3" applyNumberFormat="1" applyFont="1" applyFill="1" applyBorder="1" applyAlignment="1">
      <alignment horizontal="center" vertical="center" wrapText="1"/>
    </xf>
    <xf numFmtId="2" fontId="9" fillId="3" borderId="16" xfId="3" applyNumberFormat="1" applyFont="1" applyFill="1" applyBorder="1" applyAlignment="1">
      <alignment horizontal="center" vertical="center" wrapText="1"/>
    </xf>
    <xf numFmtId="2" fontId="9" fillId="0" borderId="14" xfId="3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center" vertical="center" wrapText="1"/>
    </xf>
    <xf numFmtId="4" fontId="1" fillId="3" borderId="16" xfId="0" applyNumberFormat="1" applyFont="1" applyFill="1" applyBorder="1" applyAlignment="1">
      <alignment horizontal="center" vertical="center" wrapText="1"/>
    </xf>
    <xf numFmtId="4" fontId="1" fillId="3" borderId="13" xfId="0" applyNumberFormat="1" applyFont="1" applyFill="1" applyBorder="1" applyAlignment="1">
      <alignment horizontal="center" vertical="center" wrapText="1"/>
    </xf>
    <xf numFmtId="4" fontId="1" fillId="3" borderId="17" xfId="0" applyNumberFormat="1" applyFont="1" applyFill="1" applyBorder="1" applyAlignment="1">
      <alignment horizontal="center" vertical="center" wrapText="1"/>
    </xf>
    <xf numFmtId="165" fontId="1" fillId="0" borderId="1" xfId="3" applyFont="1" applyFill="1" applyBorder="1" applyAlignment="1">
      <alignment horizontal="center" vertical="center" wrapText="1"/>
    </xf>
    <xf numFmtId="165" fontId="1" fillId="0" borderId="14" xfId="3" applyFont="1" applyFill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justify" vertical="center"/>
    </xf>
    <xf numFmtId="0" fontId="9" fillId="0" borderId="1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justify" vertical="center"/>
    </xf>
    <xf numFmtId="0" fontId="9" fillId="0" borderId="37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justify" vertical="center"/>
    </xf>
    <xf numFmtId="0" fontId="9" fillId="0" borderId="39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37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39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justify" vertical="center"/>
    </xf>
    <xf numFmtId="0" fontId="9" fillId="0" borderId="1" xfId="0" applyFont="1" applyBorder="1" applyAlignment="1">
      <alignment horizontal="justify" vertical="center" wrapText="1"/>
    </xf>
    <xf numFmtId="0" fontId="9" fillId="0" borderId="0" xfId="0" applyFont="1" applyBorder="1" applyAlignment="1">
      <alignment horizontal="justify" vertical="center"/>
    </xf>
    <xf numFmtId="0" fontId="9" fillId="0" borderId="1" xfId="0" applyNumberFormat="1" applyFont="1" applyBorder="1" applyAlignment="1">
      <alignment horizontal="justify" vertical="center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" fontId="1" fillId="0" borderId="37" xfId="0" applyNumberFormat="1" applyFont="1" applyBorder="1" applyAlignment="1">
      <alignment horizontal="center" vertical="center"/>
    </xf>
    <xf numFmtId="2" fontId="9" fillId="0" borderId="22" xfId="0" applyNumberFormat="1" applyFont="1" applyBorder="1" applyAlignment="1">
      <alignment horizontal="center" vertical="center"/>
    </xf>
    <xf numFmtId="2" fontId="1" fillId="0" borderId="38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10" fontId="8" fillId="0" borderId="25" xfId="2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0" fillId="0" borderId="27" xfId="0" applyBorder="1" applyAlignment="1">
      <alignment horizontal="center"/>
    </xf>
    <xf numFmtId="0" fontId="11" fillId="0" borderId="42" xfId="0" applyFont="1" applyFill="1" applyBorder="1" applyAlignment="1">
      <alignment horizontal="center" vertical="center"/>
    </xf>
    <xf numFmtId="0" fontId="11" fillId="0" borderId="43" xfId="0" applyFont="1" applyFill="1" applyBorder="1" applyAlignment="1">
      <alignment horizontal="center" vertical="center"/>
    </xf>
    <xf numFmtId="0" fontId="11" fillId="0" borderId="44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32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top"/>
    </xf>
    <xf numFmtId="0" fontId="8" fillId="0" borderId="34" xfId="0" applyFont="1" applyBorder="1" applyAlignment="1">
      <alignment horizontal="left" vertical="top"/>
    </xf>
    <xf numFmtId="0" fontId="8" fillId="0" borderId="35" xfId="0" applyFont="1" applyBorder="1" applyAlignment="1">
      <alignment horizontal="left" vertical="top"/>
    </xf>
    <xf numFmtId="0" fontId="8" fillId="0" borderId="29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7" fillId="0" borderId="2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Porcentagem" xfId="2" builtinId="5"/>
    <cellStyle name="Separador de milhares" xfId="3" builtinId="3"/>
  </cellStyles>
  <dxfs count="23"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9"/>
  <sheetViews>
    <sheetView showGridLines="0" showZeros="0" tabSelected="1" view="pageLayout" zoomScaleNormal="100" zoomScaleSheetLayoutView="100" workbookViewId="0">
      <selection activeCell="A7" sqref="A7:D7"/>
    </sheetView>
  </sheetViews>
  <sheetFormatPr defaultRowHeight="12.75"/>
  <cols>
    <col min="1" max="1" width="4.5703125" bestFit="1" customWidth="1"/>
    <col min="2" max="2" width="13.85546875" customWidth="1"/>
    <col min="3" max="3" width="78.85546875" bestFit="1" customWidth="1"/>
    <col min="4" max="4" width="7.7109375" customWidth="1"/>
    <col min="5" max="5" width="11.28515625" customWidth="1"/>
    <col min="6" max="7" width="9.7109375" customWidth="1"/>
    <col min="8" max="8" width="15.7109375" customWidth="1"/>
    <col min="10" max="10" width="11.28515625" bestFit="1" customWidth="1"/>
  </cols>
  <sheetData>
    <row r="1" spans="1:9" ht="3.75" customHeight="1" thickBot="1">
      <c r="A1" s="99"/>
      <c r="B1" s="99"/>
      <c r="C1" s="99"/>
      <c r="D1" s="99"/>
      <c r="E1" s="99"/>
      <c r="F1" s="99"/>
      <c r="G1" s="99"/>
      <c r="H1" s="99"/>
    </row>
    <row r="2" spans="1:9" ht="20.100000000000001" customHeight="1" thickBot="1">
      <c r="A2" s="100" t="s">
        <v>264</v>
      </c>
      <c r="B2" s="101"/>
      <c r="C2" s="101"/>
      <c r="D2" s="101"/>
      <c r="E2" s="101"/>
      <c r="F2" s="101"/>
      <c r="G2" s="101"/>
      <c r="H2" s="102"/>
    </row>
    <row r="3" spans="1:9" ht="16.5" customHeight="1">
      <c r="A3" s="106" t="s">
        <v>263</v>
      </c>
      <c r="B3" s="107"/>
      <c r="C3" s="107"/>
      <c r="D3" s="107"/>
      <c r="E3" s="108"/>
      <c r="F3" s="90" t="s">
        <v>166</v>
      </c>
      <c r="G3" s="91"/>
      <c r="H3" s="92"/>
    </row>
    <row r="4" spans="1:9" ht="17.25" customHeight="1">
      <c r="A4" s="109" t="s">
        <v>261</v>
      </c>
      <c r="B4" s="110"/>
      <c r="C4" s="110"/>
      <c r="D4" s="110"/>
      <c r="E4" s="111"/>
      <c r="F4" s="103"/>
      <c r="G4" s="104"/>
      <c r="H4" s="105"/>
    </row>
    <row r="5" spans="1:9" ht="16.5" customHeight="1">
      <c r="A5" s="93" t="s">
        <v>262</v>
      </c>
      <c r="B5" s="94"/>
      <c r="C5" s="94"/>
      <c r="D5" s="95"/>
      <c r="E5" s="119" t="s">
        <v>10</v>
      </c>
      <c r="F5" s="120"/>
      <c r="G5" s="120"/>
      <c r="H5" s="121"/>
    </row>
    <row r="6" spans="1:9" ht="20.100000000000001" customHeight="1">
      <c r="A6" s="93" t="s">
        <v>167</v>
      </c>
      <c r="B6" s="94"/>
      <c r="C6" s="94"/>
      <c r="D6" s="95"/>
      <c r="E6" s="117" t="s">
        <v>7</v>
      </c>
      <c r="F6" s="115" t="s">
        <v>5</v>
      </c>
      <c r="G6" s="86" t="s">
        <v>17</v>
      </c>
      <c r="H6" s="87" t="s">
        <v>6</v>
      </c>
    </row>
    <row r="7" spans="1:9" ht="18" customHeight="1" thickBot="1">
      <c r="A7" s="96" t="s">
        <v>21</v>
      </c>
      <c r="B7" s="97"/>
      <c r="C7" s="97"/>
      <c r="D7" s="98"/>
      <c r="E7" s="118"/>
      <c r="F7" s="116"/>
      <c r="G7" s="88" t="s">
        <v>8</v>
      </c>
      <c r="H7" s="89">
        <v>0.29380000000000001</v>
      </c>
    </row>
    <row r="8" spans="1:9" ht="3.75" customHeight="1" thickBot="1">
      <c r="A8" s="114"/>
      <c r="B8" s="114"/>
      <c r="C8" s="114"/>
      <c r="D8" s="114"/>
      <c r="E8" s="114"/>
      <c r="F8" s="114"/>
      <c r="G8" s="114"/>
      <c r="H8" s="114"/>
      <c r="I8" s="21"/>
    </row>
    <row r="9" spans="1:9" ht="36">
      <c r="A9" s="8" t="s">
        <v>0</v>
      </c>
      <c r="B9" s="9" t="s">
        <v>4</v>
      </c>
      <c r="C9" s="9" t="s">
        <v>1</v>
      </c>
      <c r="D9" s="9" t="s">
        <v>3</v>
      </c>
      <c r="E9" s="9" t="s">
        <v>2</v>
      </c>
      <c r="F9" s="10" t="s">
        <v>11</v>
      </c>
      <c r="G9" s="10" t="s">
        <v>12</v>
      </c>
      <c r="H9" s="11" t="s">
        <v>9</v>
      </c>
    </row>
    <row r="10" spans="1:9" s="2" customFormat="1" ht="18" customHeight="1">
      <c r="A10" s="3">
        <v>1</v>
      </c>
      <c r="B10" s="27"/>
      <c r="C10" s="6" t="s">
        <v>18</v>
      </c>
      <c r="D10" s="7"/>
      <c r="E10" s="4"/>
      <c r="F10" s="4"/>
      <c r="G10" s="5"/>
      <c r="H10" s="12">
        <f>H11+H12+H13+H14</f>
        <v>12483.29</v>
      </c>
    </row>
    <row r="11" spans="1:9" ht="51.75" customHeight="1">
      <c r="A11" s="23" t="s">
        <v>13</v>
      </c>
      <c r="B11" s="76" t="s">
        <v>174</v>
      </c>
      <c r="C11" s="72" t="s">
        <v>110</v>
      </c>
      <c r="D11" s="40" t="s">
        <v>19</v>
      </c>
      <c r="E11" s="47">
        <v>1</v>
      </c>
      <c r="F11" s="47">
        <v>1224.69</v>
      </c>
      <c r="G11" s="47">
        <f>F11*1.2938</f>
        <v>1584.5039220000001</v>
      </c>
      <c r="H11" s="47">
        <f>ROUND(E11*(G11),2)</f>
        <v>1584.5</v>
      </c>
    </row>
    <row r="12" spans="1:9" ht="15.95" customHeight="1">
      <c r="A12" s="23" t="s">
        <v>194</v>
      </c>
      <c r="B12" s="76" t="s">
        <v>173</v>
      </c>
      <c r="C12" s="72" t="s">
        <v>108</v>
      </c>
      <c r="D12" s="40" t="s">
        <v>20</v>
      </c>
      <c r="E12" s="47">
        <v>241.05</v>
      </c>
      <c r="F12" s="47">
        <v>8.61</v>
      </c>
      <c r="G12" s="47">
        <f t="shared" ref="G12:G13" si="0">F12*1.2938</f>
        <v>11.139618</v>
      </c>
      <c r="H12" s="47">
        <f t="shared" ref="H12:H14" si="1">ROUND(E12*(G12),2)</f>
        <v>2685.2</v>
      </c>
    </row>
    <row r="13" spans="1:9" ht="15.95" customHeight="1">
      <c r="A13" s="23" t="s">
        <v>195</v>
      </c>
      <c r="B13" s="77" t="s">
        <v>197</v>
      </c>
      <c r="C13" s="73" t="s">
        <v>146</v>
      </c>
      <c r="D13" s="40" t="s">
        <v>145</v>
      </c>
      <c r="E13" s="47">
        <v>3</v>
      </c>
      <c r="F13" s="47">
        <v>1182.82</v>
      </c>
      <c r="G13" s="47">
        <f t="shared" si="0"/>
        <v>1530.3325159999999</v>
      </c>
      <c r="H13" s="47">
        <f t="shared" si="1"/>
        <v>4591</v>
      </c>
    </row>
    <row r="14" spans="1:9" ht="15.95" customHeight="1">
      <c r="A14" s="23" t="s">
        <v>22</v>
      </c>
      <c r="B14" s="77" t="s">
        <v>198</v>
      </c>
      <c r="C14" s="73" t="s">
        <v>196</v>
      </c>
      <c r="D14" s="40" t="s">
        <v>145</v>
      </c>
      <c r="E14" s="47">
        <v>2</v>
      </c>
      <c r="F14" s="47">
        <v>1399.98</v>
      </c>
      <c r="G14" s="47">
        <f t="shared" ref="G14" si="2">F14*1.2938</f>
        <v>1811.294124</v>
      </c>
      <c r="H14" s="47">
        <f t="shared" si="1"/>
        <v>3622.59</v>
      </c>
    </row>
    <row r="15" spans="1:9" ht="20.25" customHeight="1">
      <c r="A15" s="28">
        <v>2</v>
      </c>
      <c r="B15" s="29"/>
      <c r="C15" s="30" t="s">
        <v>111</v>
      </c>
      <c r="D15" s="41"/>
      <c r="E15" s="48"/>
      <c r="F15" s="48"/>
      <c r="G15" s="49">
        <f>F15*1.3</f>
        <v>0</v>
      </c>
      <c r="H15" s="50">
        <f>H16+H17+H18+H19+H20+H21+H22+H23</f>
        <v>53496.26</v>
      </c>
    </row>
    <row r="16" spans="1:9" s="2" customFormat="1" ht="15.95" customHeight="1">
      <c r="A16" s="23" t="s">
        <v>14</v>
      </c>
      <c r="B16" s="78" t="s">
        <v>254</v>
      </c>
      <c r="C16" s="64" t="s">
        <v>100</v>
      </c>
      <c r="D16" s="40" t="s">
        <v>28</v>
      </c>
      <c r="E16" s="47">
        <v>35.26</v>
      </c>
      <c r="F16" s="47">
        <v>55.11</v>
      </c>
      <c r="G16" s="47">
        <f>F16*1.2938</f>
        <v>71.301318000000009</v>
      </c>
      <c r="H16" s="47">
        <f t="shared" ref="H16:H85" si="3">ROUND(E16*(G16),2)</f>
        <v>2514.08</v>
      </c>
    </row>
    <row r="17" spans="1:8" ht="15.95" customHeight="1">
      <c r="A17" s="23" t="s">
        <v>15</v>
      </c>
      <c r="B17" s="78" t="s">
        <v>253</v>
      </c>
      <c r="C17" s="64" t="s">
        <v>107</v>
      </c>
      <c r="D17" s="40" t="s">
        <v>20</v>
      </c>
      <c r="E17" s="47">
        <v>43.87</v>
      </c>
      <c r="F17" s="47">
        <v>10.5</v>
      </c>
      <c r="G17" s="47">
        <f t="shared" ref="G17:G22" si="4">F17*1.2938</f>
        <v>13.584900000000001</v>
      </c>
      <c r="H17" s="47">
        <f t="shared" si="3"/>
        <v>595.97</v>
      </c>
    </row>
    <row r="18" spans="1:8" ht="15.95" customHeight="1">
      <c r="A18" s="23" t="s">
        <v>16</v>
      </c>
      <c r="B18" s="78" t="s">
        <v>252</v>
      </c>
      <c r="C18" s="64" t="s">
        <v>109</v>
      </c>
      <c r="D18" s="40" t="s">
        <v>28</v>
      </c>
      <c r="E18" s="47">
        <f>E16-E21</f>
        <v>14</v>
      </c>
      <c r="F18" s="47">
        <v>38.17</v>
      </c>
      <c r="G18" s="47">
        <f t="shared" si="4"/>
        <v>49.384346000000008</v>
      </c>
      <c r="H18" s="47">
        <f t="shared" si="3"/>
        <v>691.38</v>
      </c>
    </row>
    <row r="19" spans="1:8" ht="24">
      <c r="A19" s="23" t="s">
        <v>23</v>
      </c>
      <c r="B19" s="78" t="s">
        <v>247</v>
      </c>
      <c r="C19" s="64" t="s">
        <v>102</v>
      </c>
      <c r="D19" s="40" t="s">
        <v>20</v>
      </c>
      <c r="E19" s="47">
        <v>87.92</v>
      </c>
      <c r="F19" s="47">
        <v>56.01</v>
      </c>
      <c r="G19" s="47">
        <f t="shared" si="4"/>
        <v>72.465738000000002</v>
      </c>
      <c r="H19" s="47">
        <f t="shared" si="3"/>
        <v>6371.19</v>
      </c>
    </row>
    <row r="20" spans="1:8" ht="17.25" customHeight="1">
      <c r="A20" s="23" t="s">
        <v>47</v>
      </c>
      <c r="B20" s="25" t="s">
        <v>248</v>
      </c>
      <c r="C20" s="64" t="s">
        <v>101</v>
      </c>
      <c r="D20" s="40" t="s">
        <v>49</v>
      </c>
      <c r="E20" s="47">
        <f>E21*50</f>
        <v>1063</v>
      </c>
      <c r="F20" s="47">
        <v>12.88</v>
      </c>
      <c r="G20" s="47">
        <f t="shared" si="4"/>
        <v>16.664144</v>
      </c>
      <c r="H20" s="47">
        <f t="shared" si="3"/>
        <v>17713.990000000002</v>
      </c>
    </row>
    <row r="21" spans="1:8" ht="24">
      <c r="A21" s="23" t="s">
        <v>48</v>
      </c>
      <c r="B21" s="79" t="s">
        <v>250</v>
      </c>
      <c r="C21" s="67" t="s">
        <v>249</v>
      </c>
      <c r="D21" s="42" t="s">
        <v>28</v>
      </c>
      <c r="E21" s="51">
        <f>15.52+5.74</f>
        <v>21.259999999999998</v>
      </c>
      <c r="F21" s="47">
        <v>621.71</v>
      </c>
      <c r="G21" s="47">
        <f t="shared" si="4"/>
        <v>804.36839800000007</v>
      </c>
      <c r="H21" s="47">
        <f t="shared" si="3"/>
        <v>17100.87</v>
      </c>
    </row>
    <row r="22" spans="1:8" ht="15.75" customHeight="1">
      <c r="A22" s="23" t="s">
        <v>129</v>
      </c>
      <c r="B22" s="77" t="s">
        <v>251</v>
      </c>
      <c r="C22" s="61" t="s">
        <v>130</v>
      </c>
      <c r="D22" s="40" t="s">
        <v>20</v>
      </c>
      <c r="E22" s="52">
        <v>14.35</v>
      </c>
      <c r="F22" s="47">
        <v>20.170000000000002</v>
      </c>
      <c r="G22" s="47">
        <f t="shared" si="4"/>
        <v>26.095946000000005</v>
      </c>
      <c r="H22" s="47">
        <f>ROUND(E22*(G22),2)</f>
        <v>374.48</v>
      </c>
    </row>
    <row r="23" spans="1:8" ht="15.75" customHeight="1">
      <c r="A23" s="23" t="s">
        <v>246</v>
      </c>
      <c r="B23" s="77" t="s">
        <v>256</v>
      </c>
      <c r="C23" s="61" t="s">
        <v>255</v>
      </c>
      <c r="D23" s="40" t="s">
        <v>20</v>
      </c>
      <c r="E23" s="52">
        <v>127.09</v>
      </c>
      <c r="F23" s="47">
        <v>49.47</v>
      </c>
      <c r="G23" s="47">
        <f t="shared" ref="G23" si="5">F23*1.2938</f>
        <v>64.004286000000008</v>
      </c>
      <c r="H23" s="47">
        <f>ROUND(E23*(G23),2)</f>
        <v>8134.3</v>
      </c>
    </row>
    <row r="24" spans="1:8" ht="18" customHeight="1">
      <c r="A24" s="31">
        <v>3</v>
      </c>
      <c r="B24" s="32"/>
      <c r="C24" s="30" t="s">
        <v>24</v>
      </c>
      <c r="D24" s="41"/>
      <c r="E24" s="48"/>
      <c r="F24" s="48"/>
      <c r="G24" s="49">
        <f>F24*1.3</f>
        <v>0</v>
      </c>
      <c r="H24" s="53">
        <f>H25+H26+H27</f>
        <v>288830.2</v>
      </c>
    </row>
    <row r="25" spans="1:8" ht="24.75" customHeight="1">
      <c r="A25" s="23" t="s">
        <v>25</v>
      </c>
      <c r="B25" s="80" t="s">
        <v>226</v>
      </c>
      <c r="C25" s="64" t="s">
        <v>225</v>
      </c>
      <c r="D25" s="40" t="s">
        <v>28</v>
      </c>
      <c r="E25" s="47">
        <f>7.84*2+10.31</f>
        <v>25.990000000000002</v>
      </c>
      <c r="F25" s="47">
        <v>1913.51</v>
      </c>
      <c r="G25" s="47">
        <f>F25*1.2938</f>
        <v>2475.6992380000002</v>
      </c>
      <c r="H25" s="47">
        <f t="shared" si="3"/>
        <v>64343.42</v>
      </c>
    </row>
    <row r="26" spans="1:8" ht="24.75" customHeight="1">
      <c r="A26" s="23" t="s">
        <v>46</v>
      </c>
      <c r="B26" s="80" t="s">
        <v>223</v>
      </c>
      <c r="C26" s="74" t="s">
        <v>222</v>
      </c>
      <c r="D26" s="40" t="s">
        <v>28</v>
      </c>
      <c r="E26" s="47">
        <v>11.53</v>
      </c>
      <c r="F26" s="47">
        <v>2879.41</v>
      </c>
      <c r="G26" s="47">
        <f t="shared" ref="G26:G27" si="6">F26*1.2938</f>
        <v>3725.380658</v>
      </c>
      <c r="H26" s="47">
        <f t="shared" si="3"/>
        <v>42953.64</v>
      </c>
    </row>
    <row r="27" spans="1:8" ht="25.5" customHeight="1">
      <c r="A27" s="23" t="s">
        <v>52</v>
      </c>
      <c r="B27" s="80" t="s">
        <v>220</v>
      </c>
      <c r="C27" s="61" t="s">
        <v>221</v>
      </c>
      <c r="D27" s="40" t="s">
        <v>20</v>
      </c>
      <c r="E27" s="47">
        <f>241.05+223.17*2</f>
        <v>687.39</v>
      </c>
      <c r="F27" s="47">
        <v>204.12</v>
      </c>
      <c r="G27" s="47">
        <f t="shared" si="6"/>
        <v>264.09045600000002</v>
      </c>
      <c r="H27" s="47">
        <f t="shared" si="3"/>
        <v>181533.14</v>
      </c>
    </row>
    <row r="28" spans="1:8" ht="18.75" customHeight="1">
      <c r="A28" s="31">
        <v>4</v>
      </c>
      <c r="B28" s="32"/>
      <c r="C28" s="30" t="s">
        <v>42</v>
      </c>
      <c r="D28" s="43"/>
      <c r="E28" s="48"/>
      <c r="F28" s="48"/>
      <c r="G28" s="49">
        <f>F28*1.3</f>
        <v>0</v>
      </c>
      <c r="H28" s="53">
        <f>H29+H30+H31+H32+H33+H34</f>
        <v>89085.23</v>
      </c>
    </row>
    <row r="29" spans="1:8">
      <c r="A29" s="13" t="s">
        <v>26</v>
      </c>
      <c r="B29" s="77" t="s">
        <v>200</v>
      </c>
      <c r="C29" s="72" t="s">
        <v>199</v>
      </c>
      <c r="D29" s="40" t="s">
        <v>20</v>
      </c>
      <c r="E29" s="47">
        <v>240.66</v>
      </c>
      <c r="F29" s="47">
        <v>132.03</v>
      </c>
      <c r="G29" s="47">
        <f>F29*1.2938</f>
        <v>170.820414</v>
      </c>
      <c r="H29" s="47">
        <f t="shared" si="3"/>
        <v>41109.64</v>
      </c>
    </row>
    <row r="30" spans="1:8">
      <c r="A30" s="13" t="s">
        <v>27</v>
      </c>
      <c r="B30" s="77" t="s">
        <v>202</v>
      </c>
      <c r="C30" s="72" t="s">
        <v>201</v>
      </c>
      <c r="D30" s="40" t="s">
        <v>20</v>
      </c>
      <c r="E30" s="47">
        <f>E29</f>
        <v>240.66</v>
      </c>
      <c r="F30" s="47">
        <v>86.17</v>
      </c>
      <c r="G30" s="47">
        <f t="shared" ref="G30:G33" si="7">F30*1.2938</f>
        <v>111.48674600000001</v>
      </c>
      <c r="H30" s="47">
        <f t="shared" si="3"/>
        <v>26830.400000000001</v>
      </c>
    </row>
    <row r="31" spans="1:8" ht="24">
      <c r="A31" s="13" t="s">
        <v>112</v>
      </c>
      <c r="B31" s="81" t="s">
        <v>245</v>
      </c>
      <c r="C31" s="67" t="s">
        <v>244</v>
      </c>
      <c r="D31" s="44" t="s">
        <v>50</v>
      </c>
      <c r="E31" s="47">
        <v>21.33</v>
      </c>
      <c r="F31" s="47">
        <v>69.91</v>
      </c>
      <c r="G31" s="47">
        <f t="shared" si="7"/>
        <v>90.449557999999996</v>
      </c>
      <c r="H31" s="47">
        <f t="shared" si="3"/>
        <v>1929.29</v>
      </c>
    </row>
    <row r="32" spans="1:8" ht="24">
      <c r="A32" s="13" t="s">
        <v>113</v>
      </c>
      <c r="B32" s="81" t="s">
        <v>243</v>
      </c>
      <c r="C32" s="63" t="s">
        <v>114</v>
      </c>
      <c r="D32" s="44" t="s">
        <v>50</v>
      </c>
      <c r="E32" s="47">
        <v>51.65</v>
      </c>
      <c r="F32" s="47">
        <v>89.86</v>
      </c>
      <c r="G32" s="47">
        <f t="shared" si="7"/>
        <v>116.260868</v>
      </c>
      <c r="H32" s="47">
        <f t="shared" si="3"/>
        <v>6004.87</v>
      </c>
    </row>
    <row r="33" spans="1:9" ht="24" customHeight="1">
      <c r="A33" s="13" t="s">
        <v>51</v>
      </c>
      <c r="B33" s="25" t="s">
        <v>242</v>
      </c>
      <c r="C33" s="72" t="s">
        <v>241</v>
      </c>
      <c r="D33" s="40" t="s">
        <v>50</v>
      </c>
      <c r="E33" s="47">
        <v>43.43</v>
      </c>
      <c r="F33" s="47">
        <v>106.52</v>
      </c>
      <c r="G33" s="47">
        <f t="shared" si="7"/>
        <v>137.81557599999999</v>
      </c>
      <c r="H33" s="47">
        <f t="shared" si="3"/>
        <v>5985.33</v>
      </c>
    </row>
    <row r="34" spans="1:9" ht="16.5" customHeight="1">
      <c r="A34" s="13" t="s">
        <v>224</v>
      </c>
      <c r="B34" s="25" t="s">
        <v>240</v>
      </c>
      <c r="C34" s="72" t="s">
        <v>239</v>
      </c>
      <c r="D34" s="40" t="s">
        <v>50</v>
      </c>
      <c r="E34" s="47">
        <v>124.44</v>
      </c>
      <c r="F34" s="47">
        <v>44.88</v>
      </c>
      <c r="G34" s="47">
        <f t="shared" ref="G34" si="8">F34*1.2938</f>
        <v>58.065744000000009</v>
      </c>
      <c r="H34" s="47">
        <f t="shared" ref="H34" si="9">ROUND(E34*(G34),2)</f>
        <v>7225.7</v>
      </c>
    </row>
    <row r="35" spans="1:9" ht="20.25" customHeight="1">
      <c r="A35" s="31">
        <v>5</v>
      </c>
      <c r="B35" s="33"/>
      <c r="C35" s="30" t="s">
        <v>43</v>
      </c>
      <c r="D35" s="43"/>
      <c r="E35" s="48"/>
      <c r="F35" s="48"/>
      <c r="G35" s="48">
        <f>F35*1.3</f>
        <v>0</v>
      </c>
      <c r="H35" s="49">
        <f>H36+H37+H38+H39+H40+H41+H42+H43+H44+H45+H46+H47+H48+H49+H50</f>
        <v>29594.200000000008</v>
      </c>
      <c r="I35" s="1"/>
    </row>
    <row r="36" spans="1:9" ht="60">
      <c r="A36" s="23" t="s">
        <v>29</v>
      </c>
      <c r="B36" s="77" t="s">
        <v>169</v>
      </c>
      <c r="C36" s="63" t="s">
        <v>116</v>
      </c>
      <c r="D36" s="25" t="s">
        <v>45</v>
      </c>
      <c r="E36" s="47">
        <v>4</v>
      </c>
      <c r="F36" s="47">
        <v>141.38</v>
      </c>
      <c r="G36" s="47">
        <f>F36*1.2938</f>
        <v>182.91744399999999</v>
      </c>
      <c r="H36" s="47">
        <f t="shared" si="3"/>
        <v>731.67</v>
      </c>
    </row>
    <row r="37" spans="1:9" ht="48">
      <c r="A37" s="23" t="s">
        <v>30</v>
      </c>
      <c r="B37" s="77" t="s">
        <v>170</v>
      </c>
      <c r="C37" s="63" t="s">
        <v>115</v>
      </c>
      <c r="D37" s="25" t="s">
        <v>45</v>
      </c>
      <c r="E37" s="47">
        <v>12</v>
      </c>
      <c r="F37" s="47">
        <v>292.35000000000002</v>
      </c>
      <c r="G37" s="47">
        <f t="shared" ref="G37:G49" si="10">F37*1.2938</f>
        <v>378.24243000000007</v>
      </c>
      <c r="H37" s="47">
        <f t="shared" si="3"/>
        <v>4538.91</v>
      </c>
    </row>
    <row r="38" spans="1:9" ht="60">
      <c r="A38" s="23" t="s">
        <v>31</v>
      </c>
      <c r="B38" s="77" t="s">
        <v>171</v>
      </c>
      <c r="C38" s="63" t="s">
        <v>117</v>
      </c>
      <c r="D38" s="25" t="s">
        <v>45</v>
      </c>
      <c r="E38" s="47">
        <v>20</v>
      </c>
      <c r="F38" s="47">
        <v>115.45</v>
      </c>
      <c r="G38" s="47">
        <f t="shared" si="10"/>
        <v>149.36921000000001</v>
      </c>
      <c r="H38" s="47">
        <f t="shared" si="3"/>
        <v>2987.38</v>
      </c>
    </row>
    <row r="39" spans="1:9" ht="36">
      <c r="A39" s="23" t="s">
        <v>32</v>
      </c>
      <c r="B39" s="77" t="s">
        <v>172</v>
      </c>
      <c r="C39" s="65" t="s">
        <v>139</v>
      </c>
      <c r="D39" s="25" t="s">
        <v>19</v>
      </c>
      <c r="E39" s="47">
        <v>2</v>
      </c>
      <c r="F39" s="47">
        <v>579.98</v>
      </c>
      <c r="G39" s="47">
        <f t="shared" si="10"/>
        <v>750.37812400000007</v>
      </c>
      <c r="H39" s="47">
        <f t="shared" si="3"/>
        <v>1500.76</v>
      </c>
    </row>
    <row r="40" spans="1:9" ht="36">
      <c r="A40" s="23" t="s">
        <v>33</v>
      </c>
      <c r="B40" s="76" t="s">
        <v>178</v>
      </c>
      <c r="C40" s="61" t="s">
        <v>157</v>
      </c>
      <c r="D40" s="25" t="s">
        <v>19</v>
      </c>
      <c r="E40" s="47">
        <v>8</v>
      </c>
      <c r="F40" s="47">
        <v>118.11</v>
      </c>
      <c r="G40" s="47">
        <f t="shared" si="10"/>
        <v>152.81071800000001</v>
      </c>
      <c r="H40" s="47">
        <f t="shared" si="3"/>
        <v>1222.49</v>
      </c>
    </row>
    <row r="41" spans="1:9" ht="39" customHeight="1">
      <c r="A41" s="23" t="s">
        <v>34</v>
      </c>
      <c r="B41" s="76" t="s">
        <v>179</v>
      </c>
      <c r="C41" s="60" t="s">
        <v>106</v>
      </c>
      <c r="D41" s="25" t="s">
        <v>19</v>
      </c>
      <c r="E41" s="47">
        <v>12</v>
      </c>
      <c r="F41" s="47">
        <v>505.91</v>
      </c>
      <c r="G41" s="47">
        <f t="shared" si="10"/>
        <v>654.54635800000005</v>
      </c>
      <c r="H41" s="47">
        <f t="shared" si="3"/>
        <v>7854.56</v>
      </c>
    </row>
    <row r="42" spans="1:9" ht="15.95" customHeight="1">
      <c r="A42" s="23" t="s">
        <v>35</v>
      </c>
      <c r="B42" s="76" t="s">
        <v>180</v>
      </c>
      <c r="C42" s="64" t="s">
        <v>105</v>
      </c>
      <c r="D42" s="25" t="s">
        <v>19</v>
      </c>
      <c r="E42" s="47">
        <v>12</v>
      </c>
      <c r="F42" s="47">
        <v>42.22</v>
      </c>
      <c r="G42" s="47">
        <f t="shared" si="10"/>
        <v>54.624236000000003</v>
      </c>
      <c r="H42" s="47">
        <f t="shared" si="3"/>
        <v>655.49</v>
      </c>
    </row>
    <row r="43" spans="1:9" ht="15.95" customHeight="1">
      <c r="A43" s="23" t="s">
        <v>36</v>
      </c>
      <c r="B43" s="76" t="s">
        <v>181</v>
      </c>
      <c r="C43" s="64" t="s">
        <v>104</v>
      </c>
      <c r="D43" s="25" t="s">
        <v>19</v>
      </c>
      <c r="E43" s="47">
        <v>16</v>
      </c>
      <c r="F43" s="47">
        <v>50.83</v>
      </c>
      <c r="G43" s="47">
        <f t="shared" si="10"/>
        <v>65.763853999999995</v>
      </c>
      <c r="H43" s="47">
        <f t="shared" si="3"/>
        <v>1052.22</v>
      </c>
    </row>
    <row r="44" spans="1:9">
      <c r="A44" s="23" t="s">
        <v>37</v>
      </c>
      <c r="B44" s="76" t="s">
        <v>182</v>
      </c>
      <c r="C44" s="62" t="s">
        <v>103</v>
      </c>
      <c r="D44" s="26" t="s">
        <v>19</v>
      </c>
      <c r="E44" s="51">
        <v>4</v>
      </c>
      <c r="F44" s="47">
        <v>48.5</v>
      </c>
      <c r="G44" s="47">
        <f t="shared" si="10"/>
        <v>62.749300000000005</v>
      </c>
      <c r="H44" s="51">
        <f t="shared" si="3"/>
        <v>251</v>
      </c>
    </row>
    <row r="45" spans="1:9">
      <c r="A45" s="23" t="s">
        <v>38</v>
      </c>
      <c r="B45" s="76" t="s">
        <v>183</v>
      </c>
      <c r="C45" s="66" t="s">
        <v>119</v>
      </c>
      <c r="D45" s="26" t="s">
        <v>19</v>
      </c>
      <c r="E45" s="47">
        <v>8</v>
      </c>
      <c r="F45" s="47">
        <v>49.57</v>
      </c>
      <c r="G45" s="47">
        <f t="shared" si="10"/>
        <v>64.133666000000005</v>
      </c>
      <c r="H45" s="51">
        <f t="shared" si="3"/>
        <v>513.07000000000005</v>
      </c>
    </row>
    <row r="46" spans="1:9">
      <c r="A46" s="23" t="s">
        <v>39</v>
      </c>
      <c r="B46" s="76" t="s">
        <v>186</v>
      </c>
      <c r="C46" s="66" t="s">
        <v>118</v>
      </c>
      <c r="D46" s="26" t="s">
        <v>19</v>
      </c>
      <c r="E46" s="47">
        <v>8</v>
      </c>
      <c r="F46" s="47">
        <v>27.47</v>
      </c>
      <c r="G46" s="47">
        <f t="shared" si="10"/>
        <v>35.540686000000001</v>
      </c>
      <c r="H46" s="51">
        <f t="shared" si="3"/>
        <v>284.33</v>
      </c>
    </row>
    <row r="47" spans="1:9" ht="24">
      <c r="A47" s="23" t="s">
        <v>40</v>
      </c>
      <c r="B47" s="76" t="s">
        <v>187</v>
      </c>
      <c r="C47" s="66" t="s">
        <v>120</v>
      </c>
      <c r="D47" s="26" t="s">
        <v>19</v>
      </c>
      <c r="E47" s="47">
        <v>8</v>
      </c>
      <c r="F47" s="47">
        <v>78.709999999999994</v>
      </c>
      <c r="G47" s="47">
        <f t="shared" si="10"/>
        <v>101.834998</v>
      </c>
      <c r="H47" s="51">
        <f t="shared" si="3"/>
        <v>814.68</v>
      </c>
    </row>
    <row r="48" spans="1:9" ht="24">
      <c r="A48" s="23" t="s">
        <v>41</v>
      </c>
      <c r="B48" s="76" t="s">
        <v>185</v>
      </c>
      <c r="C48" s="65" t="s">
        <v>121</v>
      </c>
      <c r="D48" s="26" t="s">
        <v>19</v>
      </c>
      <c r="E48" s="47">
        <v>4</v>
      </c>
      <c r="F48" s="47">
        <v>76.86</v>
      </c>
      <c r="G48" s="47">
        <f t="shared" si="10"/>
        <v>99.441468</v>
      </c>
      <c r="H48" s="47">
        <f t="shared" si="3"/>
        <v>397.77</v>
      </c>
    </row>
    <row r="49" spans="1:8" ht="48">
      <c r="A49" s="23" t="s">
        <v>44</v>
      </c>
      <c r="B49" s="76" t="s">
        <v>184</v>
      </c>
      <c r="C49" s="61" t="s">
        <v>152</v>
      </c>
      <c r="D49" s="26" t="s">
        <v>19</v>
      </c>
      <c r="E49" s="47">
        <v>8</v>
      </c>
      <c r="F49" s="47">
        <v>335.75</v>
      </c>
      <c r="G49" s="47">
        <f t="shared" si="10"/>
        <v>434.39335</v>
      </c>
      <c r="H49" s="47">
        <f t="shared" si="3"/>
        <v>3475.15</v>
      </c>
    </row>
    <row r="50" spans="1:8" ht="24">
      <c r="A50" s="23" t="s">
        <v>231</v>
      </c>
      <c r="B50" s="76" t="s">
        <v>232</v>
      </c>
      <c r="C50" s="61" t="s">
        <v>260</v>
      </c>
      <c r="D50" s="26" t="s">
        <v>50</v>
      </c>
      <c r="E50" s="47">
        <v>50</v>
      </c>
      <c r="F50" s="47">
        <v>51.24</v>
      </c>
      <c r="G50" s="47">
        <f t="shared" ref="G50" si="11">F50*1.2938</f>
        <v>66.294312000000005</v>
      </c>
      <c r="H50" s="47">
        <f t="shared" ref="H50" si="12">ROUND(E50*(G50),2)</f>
        <v>3314.72</v>
      </c>
    </row>
    <row r="51" spans="1:8" ht="20.25" customHeight="1">
      <c r="A51" s="34">
        <v>6</v>
      </c>
      <c r="B51" s="35"/>
      <c r="C51" s="36" t="s">
        <v>238</v>
      </c>
      <c r="D51" s="35"/>
      <c r="E51" s="54"/>
      <c r="F51" s="54"/>
      <c r="G51" s="54">
        <f>F51*1.25</f>
        <v>0</v>
      </c>
      <c r="H51" s="55">
        <f>H52+H53+H54+H55+H56+H57+H58+H59+H60+H63+H64+H61+H62</f>
        <v>52826.430000000008</v>
      </c>
    </row>
    <row r="52" spans="1:8" ht="81.75" customHeight="1">
      <c r="A52" s="23" t="s">
        <v>131</v>
      </c>
      <c r="B52" s="77" t="s">
        <v>143</v>
      </c>
      <c r="C52" s="71" t="s">
        <v>144</v>
      </c>
      <c r="D52" s="40" t="s">
        <v>19</v>
      </c>
      <c r="E52" s="47">
        <v>14</v>
      </c>
      <c r="F52" s="47">
        <v>207.98</v>
      </c>
      <c r="G52" s="47">
        <f>F52*1.2938</f>
        <v>269.08452399999999</v>
      </c>
      <c r="H52" s="47">
        <f t="shared" si="3"/>
        <v>3767.18</v>
      </c>
    </row>
    <row r="53" spans="1:8" ht="60">
      <c r="A53" s="23" t="s">
        <v>132</v>
      </c>
      <c r="B53" s="77" t="s">
        <v>219</v>
      </c>
      <c r="C53" s="63" t="s">
        <v>126</v>
      </c>
      <c r="D53" s="40" t="s">
        <v>19</v>
      </c>
      <c r="E53" s="47">
        <v>50</v>
      </c>
      <c r="F53" s="47">
        <v>130.91999999999999</v>
      </c>
      <c r="G53" s="47">
        <f t="shared" ref="G53:G64" si="13">F53*1.2938</f>
        <v>169.38429599999998</v>
      </c>
      <c r="H53" s="47">
        <f t="shared" si="3"/>
        <v>8469.2099999999991</v>
      </c>
    </row>
    <row r="54" spans="1:8" ht="84">
      <c r="A54" s="23" t="s">
        <v>133</v>
      </c>
      <c r="B54" s="77" t="s">
        <v>203</v>
      </c>
      <c r="C54" s="72" t="s">
        <v>95</v>
      </c>
      <c r="D54" s="40" t="s">
        <v>19</v>
      </c>
      <c r="E54" s="47">
        <v>50</v>
      </c>
      <c r="F54" s="47">
        <v>260.85000000000002</v>
      </c>
      <c r="G54" s="47">
        <f t="shared" si="13"/>
        <v>337.48773000000006</v>
      </c>
      <c r="H54" s="47">
        <f t="shared" si="3"/>
        <v>16874.39</v>
      </c>
    </row>
    <row r="55" spans="1:8" ht="75" customHeight="1">
      <c r="A55" s="23" t="s">
        <v>134</v>
      </c>
      <c r="B55" s="77" t="s">
        <v>237</v>
      </c>
      <c r="C55" s="75" t="s">
        <v>236</v>
      </c>
      <c r="D55" s="40" t="s">
        <v>19</v>
      </c>
      <c r="E55" s="47">
        <v>6</v>
      </c>
      <c r="F55" s="47">
        <v>370.55</v>
      </c>
      <c r="G55" s="47">
        <f t="shared" si="13"/>
        <v>479.41759000000002</v>
      </c>
      <c r="H55" s="47">
        <f t="shared" si="3"/>
        <v>2876.51</v>
      </c>
    </row>
    <row r="56" spans="1:8" ht="38.25" customHeight="1">
      <c r="A56" s="23" t="s">
        <v>54</v>
      </c>
      <c r="B56" s="77" t="s">
        <v>98</v>
      </c>
      <c r="C56" s="72" t="s">
        <v>97</v>
      </c>
      <c r="D56" s="40" t="s">
        <v>19</v>
      </c>
      <c r="E56" s="47">
        <f>E53</f>
        <v>50</v>
      </c>
      <c r="F56" s="47">
        <v>110.27</v>
      </c>
      <c r="G56" s="47">
        <f t="shared" si="13"/>
        <v>142.667326</v>
      </c>
      <c r="H56" s="47">
        <f t="shared" si="3"/>
        <v>7133.37</v>
      </c>
    </row>
    <row r="57" spans="1:8">
      <c r="A57" s="23" t="s">
        <v>55</v>
      </c>
      <c r="B57" s="81" t="s">
        <v>234</v>
      </c>
      <c r="C57" s="61" t="s">
        <v>147</v>
      </c>
      <c r="D57" s="40" t="s">
        <v>19</v>
      </c>
      <c r="E57" s="47">
        <v>1</v>
      </c>
      <c r="F57" s="47">
        <v>181.36</v>
      </c>
      <c r="G57" s="47">
        <f t="shared" si="13"/>
        <v>234.64356800000002</v>
      </c>
      <c r="H57" s="47">
        <f t="shared" si="3"/>
        <v>234.64</v>
      </c>
    </row>
    <row r="58" spans="1:8" ht="15.95" customHeight="1">
      <c r="A58" s="23" t="s">
        <v>56</v>
      </c>
      <c r="B58" s="81" t="s">
        <v>235</v>
      </c>
      <c r="C58" s="60" t="s">
        <v>99</v>
      </c>
      <c r="D58" s="40" t="s">
        <v>19</v>
      </c>
      <c r="E58" s="47">
        <v>12</v>
      </c>
      <c r="F58" s="47">
        <v>59.84</v>
      </c>
      <c r="G58" s="47">
        <f t="shared" si="13"/>
        <v>77.420992000000012</v>
      </c>
      <c r="H58" s="47">
        <f t="shared" si="3"/>
        <v>929.05</v>
      </c>
    </row>
    <row r="59" spans="1:8" ht="65.25" customHeight="1">
      <c r="A59" s="23" t="s">
        <v>57</v>
      </c>
      <c r="B59" s="77" t="s">
        <v>233</v>
      </c>
      <c r="C59" s="61" t="s">
        <v>96</v>
      </c>
      <c r="D59" s="40" t="s">
        <v>19</v>
      </c>
      <c r="E59" s="47">
        <v>8</v>
      </c>
      <c r="F59" s="47">
        <v>126.7</v>
      </c>
      <c r="G59" s="47">
        <f t="shared" si="13"/>
        <v>163.92446000000001</v>
      </c>
      <c r="H59" s="47">
        <f t="shared" si="3"/>
        <v>1311.4</v>
      </c>
    </row>
    <row r="60" spans="1:8" ht="37.5" customHeight="1">
      <c r="A60" s="23" t="s">
        <v>138</v>
      </c>
      <c r="B60" s="77" t="s">
        <v>136</v>
      </c>
      <c r="C60" s="61" t="s">
        <v>137</v>
      </c>
      <c r="D60" s="40" t="s">
        <v>19</v>
      </c>
      <c r="E60" s="47">
        <v>1</v>
      </c>
      <c r="F60" s="47">
        <v>3105.96</v>
      </c>
      <c r="G60" s="47">
        <f t="shared" si="13"/>
        <v>4018.4910480000003</v>
      </c>
      <c r="H60" s="47">
        <f t="shared" si="3"/>
        <v>4018.49</v>
      </c>
    </row>
    <row r="61" spans="1:8" ht="16.5" customHeight="1">
      <c r="A61" s="23" t="s">
        <v>148</v>
      </c>
      <c r="B61" s="77" t="s">
        <v>228</v>
      </c>
      <c r="C61" s="61" t="s">
        <v>155</v>
      </c>
      <c r="D61" s="40" t="s">
        <v>19</v>
      </c>
      <c r="E61" s="47">
        <v>1</v>
      </c>
      <c r="F61" s="47">
        <v>318.75</v>
      </c>
      <c r="G61" s="47">
        <f t="shared" si="13"/>
        <v>412.39875000000001</v>
      </c>
      <c r="H61" s="47">
        <f t="shared" si="3"/>
        <v>412.4</v>
      </c>
    </row>
    <row r="62" spans="1:8" ht="27" customHeight="1">
      <c r="A62" s="23" t="s">
        <v>149</v>
      </c>
      <c r="B62" s="77" t="s">
        <v>227</v>
      </c>
      <c r="C62" s="61" t="s">
        <v>156</v>
      </c>
      <c r="D62" s="40" t="s">
        <v>19</v>
      </c>
      <c r="E62" s="47">
        <v>1</v>
      </c>
      <c r="F62" s="47">
        <v>105.67</v>
      </c>
      <c r="G62" s="47">
        <f t="shared" si="13"/>
        <v>136.715846</v>
      </c>
      <c r="H62" s="47">
        <f t="shared" si="3"/>
        <v>136.72</v>
      </c>
    </row>
    <row r="63" spans="1:8" ht="28.5" customHeight="1">
      <c r="A63" s="23" t="s">
        <v>153</v>
      </c>
      <c r="B63" s="77" t="s">
        <v>230</v>
      </c>
      <c r="C63" s="61" t="s">
        <v>151</v>
      </c>
      <c r="D63" s="40" t="s">
        <v>50</v>
      </c>
      <c r="E63" s="47">
        <v>400</v>
      </c>
      <c r="F63" s="47">
        <v>6.15</v>
      </c>
      <c r="G63" s="47">
        <f t="shared" si="13"/>
        <v>7.9568700000000012</v>
      </c>
      <c r="H63" s="47">
        <f>ROUND(E63*(G63),2)</f>
        <v>3182.75</v>
      </c>
    </row>
    <row r="64" spans="1:8" ht="27.75" customHeight="1">
      <c r="A64" s="23" t="s">
        <v>154</v>
      </c>
      <c r="B64" s="77" t="s">
        <v>229</v>
      </c>
      <c r="C64" s="61" t="s">
        <v>150</v>
      </c>
      <c r="D64" s="40" t="s">
        <v>50</v>
      </c>
      <c r="E64" s="47">
        <v>200</v>
      </c>
      <c r="F64" s="47">
        <v>13.45</v>
      </c>
      <c r="G64" s="47">
        <f t="shared" si="13"/>
        <v>17.401610000000002</v>
      </c>
      <c r="H64" s="47">
        <f>ROUND(E64*(G64),2)</f>
        <v>3480.32</v>
      </c>
    </row>
    <row r="65" spans="1:8" ht="15.95" customHeight="1">
      <c r="A65" s="34">
        <v>7</v>
      </c>
      <c r="B65" s="37"/>
      <c r="C65" s="36" t="s">
        <v>58</v>
      </c>
      <c r="D65" s="45"/>
      <c r="E65" s="54"/>
      <c r="F65" s="54"/>
      <c r="G65" s="54">
        <f>F65*1.3</f>
        <v>0</v>
      </c>
      <c r="H65" s="55">
        <f>H66+H67</f>
        <v>68326.5</v>
      </c>
    </row>
    <row r="66" spans="1:8" ht="28.5" customHeight="1">
      <c r="A66" s="23" t="s">
        <v>59</v>
      </c>
      <c r="B66" s="81" t="s">
        <v>168</v>
      </c>
      <c r="C66" s="62" t="s">
        <v>92</v>
      </c>
      <c r="D66" s="40" t="s">
        <v>20</v>
      </c>
      <c r="E66" s="47">
        <v>817.04</v>
      </c>
      <c r="F66" s="47">
        <v>61.29</v>
      </c>
      <c r="G66" s="47">
        <f>F66*1.2938</f>
        <v>79.297002000000006</v>
      </c>
      <c r="H66" s="47">
        <f t="shared" si="3"/>
        <v>64788.82</v>
      </c>
    </row>
    <row r="67" spans="1:8" ht="24.75" customHeight="1">
      <c r="A67" s="23" t="s">
        <v>60</v>
      </c>
      <c r="B67" s="77" t="s">
        <v>128</v>
      </c>
      <c r="C67" s="67" t="s">
        <v>127</v>
      </c>
      <c r="D67" s="40" t="s">
        <v>28</v>
      </c>
      <c r="E67" s="47">
        <v>1.05</v>
      </c>
      <c r="F67" s="47">
        <v>2604.13</v>
      </c>
      <c r="G67" s="47">
        <f>F67*1.2938</f>
        <v>3369.2233940000001</v>
      </c>
      <c r="H67" s="47">
        <f>ROUND(E67*(G67),2)</f>
        <v>3537.68</v>
      </c>
    </row>
    <row r="68" spans="1:8" ht="15.95" customHeight="1">
      <c r="A68" s="34">
        <v>8</v>
      </c>
      <c r="B68" s="38"/>
      <c r="C68" s="36" t="s">
        <v>61</v>
      </c>
      <c r="D68" s="45"/>
      <c r="E68" s="54"/>
      <c r="F68" s="54"/>
      <c r="G68" s="54">
        <f>F68*1.3</f>
        <v>0</v>
      </c>
      <c r="H68" s="55">
        <f>H69+H70+H71+H72</f>
        <v>121555.92</v>
      </c>
    </row>
    <row r="69" spans="1:8" ht="24">
      <c r="A69" s="23" t="s">
        <v>62</v>
      </c>
      <c r="B69" s="81" t="s">
        <v>175</v>
      </c>
      <c r="C69" s="64" t="s">
        <v>93</v>
      </c>
      <c r="D69" s="40" t="s">
        <v>20</v>
      </c>
      <c r="E69" s="47">
        <f>1880.32+355.68</f>
        <v>2236</v>
      </c>
      <c r="F69" s="47">
        <v>7.54</v>
      </c>
      <c r="G69" s="47">
        <f>F69*1.2938</f>
        <v>9.7552520000000005</v>
      </c>
      <c r="H69" s="47">
        <f t="shared" si="3"/>
        <v>21812.74</v>
      </c>
    </row>
    <row r="70" spans="1:8" ht="24">
      <c r="A70" s="23" t="s">
        <v>63</v>
      </c>
      <c r="B70" s="81" t="s">
        <v>176</v>
      </c>
      <c r="C70" s="64" t="s">
        <v>94</v>
      </c>
      <c r="D70" s="40" t="s">
        <v>20</v>
      </c>
      <c r="E70" s="47">
        <f>E69-E71</f>
        <v>2031.6399999999999</v>
      </c>
      <c r="F70" s="47">
        <v>28.67</v>
      </c>
      <c r="G70" s="47">
        <f t="shared" ref="G70:G72" si="14">F70*1.2938</f>
        <v>37.093246000000001</v>
      </c>
      <c r="H70" s="47">
        <f t="shared" si="3"/>
        <v>75360.12</v>
      </c>
    </row>
    <row r="71" spans="1:8" ht="24">
      <c r="A71" s="23" t="s">
        <v>122</v>
      </c>
      <c r="B71" s="81" t="s">
        <v>177</v>
      </c>
      <c r="C71" s="65" t="s">
        <v>123</v>
      </c>
      <c r="D71" s="40" t="s">
        <v>20</v>
      </c>
      <c r="E71" s="47">
        <v>204.36</v>
      </c>
      <c r="F71" s="47">
        <v>26.95</v>
      </c>
      <c r="G71" s="47">
        <f t="shared" si="14"/>
        <v>34.867910000000002</v>
      </c>
      <c r="H71" s="47">
        <f t="shared" si="3"/>
        <v>7125.61</v>
      </c>
    </row>
    <row r="72" spans="1:8" ht="36">
      <c r="A72" s="23" t="s">
        <v>64</v>
      </c>
      <c r="B72" s="82" t="s">
        <v>125</v>
      </c>
      <c r="C72" s="66" t="s">
        <v>124</v>
      </c>
      <c r="D72" s="40" t="s">
        <v>20</v>
      </c>
      <c r="E72" s="47">
        <v>204.36</v>
      </c>
      <c r="F72" s="47">
        <v>65.27</v>
      </c>
      <c r="G72" s="47">
        <f t="shared" si="14"/>
        <v>84.446325999999999</v>
      </c>
      <c r="H72" s="47">
        <f t="shared" si="3"/>
        <v>17257.45</v>
      </c>
    </row>
    <row r="73" spans="1:8" ht="15.95" customHeight="1">
      <c r="A73" s="34">
        <v>9</v>
      </c>
      <c r="B73" s="38"/>
      <c r="C73" s="36" t="s">
        <v>65</v>
      </c>
      <c r="D73" s="45"/>
      <c r="E73" s="54"/>
      <c r="F73" s="54"/>
      <c r="G73" s="54">
        <f>F73*1.3</f>
        <v>0</v>
      </c>
      <c r="H73" s="55">
        <f>H74+H75+H76</f>
        <v>86392.17</v>
      </c>
    </row>
    <row r="74" spans="1:8">
      <c r="A74" s="23" t="s">
        <v>66</v>
      </c>
      <c r="B74" s="81" t="s">
        <v>191</v>
      </c>
      <c r="C74" s="64" t="s">
        <v>89</v>
      </c>
      <c r="D74" s="40" t="s">
        <v>20</v>
      </c>
      <c r="E74" s="47">
        <f>E75</f>
        <v>545.04999999999995</v>
      </c>
      <c r="F74" s="47">
        <v>35.01</v>
      </c>
      <c r="G74" s="47">
        <f>F74*1.2938</f>
        <v>45.295938</v>
      </c>
      <c r="H74" s="47">
        <f t="shared" si="3"/>
        <v>24688.55</v>
      </c>
    </row>
    <row r="75" spans="1:8" ht="36">
      <c r="A75" s="23" t="s">
        <v>67</v>
      </c>
      <c r="B75" s="81" t="s">
        <v>192</v>
      </c>
      <c r="C75" s="63" t="s">
        <v>90</v>
      </c>
      <c r="D75" s="40" t="s">
        <v>20</v>
      </c>
      <c r="E75" s="47">
        <f>355.68+189.37</f>
        <v>545.04999999999995</v>
      </c>
      <c r="F75" s="47">
        <v>82.55</v>
      </c>
      <c r="G75" s="47">
        <f t="shared" ref="G75:G76" si="15">F75*1.2938</f>
        <v>106.80319</v>
      </c>
      <c r="H75" s="47">
        <f t="shared" si="3"/>
        <v>58213.08</v>
      </c>
    </row>
    <row r="76" spans="1:8" ht="24">
      <c r="A76" s="23" t="s">
        <v>68</v>
      </c>
      <c r="B76" s="81" t="s">
        <v>193</v>
      </c>
      <c r="C76" s="64" t="s">
        <v>91</v>
      </c>
      <c r="D76" s="40" t="s">
        <v>50</v>
      </c>
      <c r="E76" s="47">
        <v>247.06</v>
      </c>
      <c r="F76" s="47">
        <v>10.92</v>
      </c>
      <c r="G76" s="47">
        <f t="shared" si="15"/>
        <v>14.128296000000001</v>
      </c>
      <c r="H76" s="47">
        <f t="shared" si="3"/>
        <v>3490.54</v>
      </c>
    </row>
    <row r="77" spans="1:8" ht="15.95" customHeight="1">
      <c r="A77" s="34">
        <v>10</v>
      </c>
      <c r="B77" s="38"/>
      <c r="C77" s="36" t="s">
        <v>69</v>
      </c>
      <c r="D77" s="45"/>
      <c r="E77" s="54"/>
      <c r="F77" s="54"/>
      <c r="G77" s="54">
        <f>F77*1.3</f>
        <v>0</v>
      </c>
      <c r="H77" s="55">
        <f>H78+H79</f>
        <v>21605.97</v>
      </c>
    </row>
    <row r="78" spans="1:8" ht="36">
      <c r="A78" s="23" t="s">
        <v>135</v>
      </c>
      <c r="B78" s="25" t="s">
        <v>189</v>
      </c>
      <c r="C78" s="61" t="s">
        <v>88</v>
      </c>
      <c r="D78" s="40" t="s">
        <v>19</v>
      </c>
      <c r="E78" s="47">
        <v>10</v>
      </c>
      <c r="F78" s="83">
        <v>1092.57</v>
      </c>
      <c r="G78" s="47">
        <f>F78*1.2938</f>
        <v>1413.5670660000001</v>
      </c>
      <c r="H78" s="47">
        <f>ROUND(E78*(G78),2)</f>
        <v>14135.67</v>
      </c>
    </row>
    <row r="79" spans="1:8" ht="24">
      <c r="A79" s="23" t="s">
        <v>218</v>
      </c>
      <c r="B79" s="25" t="s">
        <v>190</v>
      </c>
      <c r="C79" s="68" t="s">
        <v>142</v>
      </c>
      <c r="D79" s="40" t="s">
        <v>19</v>
      </c>
      <c r="E79" s="47">
        <v>12</v>
      </c>
      <c r="F79" s="47">
        <v>481.16</v>
      </c>
      <c r="G79" s="47">
        <f t="shared" ref="G79" si="16">F79*1.2938</f>
        <v>622.52480800000001</v>
      </c>
      <c r="H79" s="47">
        <f t="shared" si="3"/>
        <v>7470.3</v>
      </c>
    </row>
    <row r="80" spans="1:8" ht="15.95" customHeight="1">
      <c r="A80" s="31">
        <v>11</v>
      </c>
      <c r="B80" s="39"/>
      <c r="C80" s="36" t="s">
        <v>70</v>
      </c>
      <c r="D80" s="45"/>
      <c r="E80" s="54"/>
      <c r="F80" s="54"/>
      <c r="G80" s="56">
        <f>F80*1.3</f>
        <v>0</v>
      </c>
      <c r="H80" s="50">
        <f>H81</f>
        <v>17930.82</v>
      </c>
    </row>
    <row r="81" spans="1:8" ht="38.25">
      <c r="A81" s="23" t="s">
        <v>71</v>
      </c>
      <c r="B81" s="77" t="s">
        <v>188</v>
      </c>
      <c r="C81" s="24" t="s">
        <v>141</v>
      </c>
      <c r="D81" s="40" t="s">
        <v>20</v>
      </c>
      <c r="E81" s="47">
        <v>66.8</v>
      </c>
      <c r="F81" s="47">
        <v>209.56</v>
      </c>
      <c r="G81" s="47">
        <f>F81*1.2809</f>
        <v>268.42540400000001</v>
      </c>
      <c r="H81" s="47">
        <f>ROUND(E81*(G81),2)</f>
        <v>17930.82</v>
      </c>
    </row>
    <row r="82" spans="1:8" ht="15.95" customHeight="1">
      <c r="A82" s="31">
        <v>12</v>
      </c>
      <c r="B82" s="39"/>
      <c r="C82" s="36" t="s">
        <v>72</v>
      </c>
      <c r="D82" s="45"/>
      <c r="E82" s="54"/>
      <c r="F82" s="54"/>
      <c r="G82" s="56"/>
      <c r="H82" s="50">
        <f>H84+H85+H86+H83</f>
        <v>79730.720000000001</v>
      </c>
    </row>
    <row r="83" spans="1:8" ht="25.5" customHeight="1">
      <c r="A83" s="13" t="s">
        <v>73</v>
      </c>
      <c r="B83" s="81" t="s">
        <v>259</v>
      </c>
      <c r="C83" s="64" t="s">
        <v>258</v>
      </c>
      <c r="D83" s="40" t="s">
        <v>20</v>
      </c>
      <c r="E83" s="57">
        <f>E84</f>
        <v>2031.6399999999999</v>
      </c>
      <c r="F83" s="47">
        <v>11.71</v>
      </c>
      <c r="G83" s="47">
        <f>F83*1.2938</f>
        <v>15.150398000000003</v>
      </c>
      <c r="H83" s="47">
        <f t="shared" ref="H83" si="17">ROUND(E83*(G83),2)</f>
        <v>30780.15</v>
      </c>
    </row>
    <row r="84" spans="1:8" ht="24">
      <c r="A84" s="13" t="s">
        <v>74</v>
      </c>
      <c r="B84" s="81" t="s">
        <v>211</v>
      </c>
      <c r="C84" s="64" t="s">
        <v>85</v>
      </c>
      <c r="D84" s="40" t="s">
        <v>20</v>
      </c>
      <c r="E84" s="57">
        <f>E70</f>
        <v>2031.6399999999999</v>
      </c>
      <c r="F84" s="47">
        <v>5.27</v>
      </c>
      <c r="G84" s="47">
        <f>F84*1.2938</f>
        <v>6.8183259999999999</v>
      </c>
      <c r="H84" s="47">
        <f t="shared" si="3"/>
        <v>13852.38</v>
      </c>
    </row>
    <row r="85" spans="1:8" ht="24">
      <c r="A85" s="13" t="s">
        <v>75</v>
      </c>
      <c r="B85" s="81" t="s">
        <v>212</v>
      </c>
      <c r="C85" s="64" t="s">
        <v>86</v>
      </c>
      <c r="D85" s="40" t="s">
        <v>20</v>
      </c>
      <c r="E85" s="57">
        <f>E84</f>
        <v>2031.6399999999999</v>
      </c>
      <c r="F85" s="47">
        <v>13.02</v>
      </c>
      <c r="G85" s="47">
        <f t="shared" ref="G85:G86" si="18">F85*1.2938</f>
        <v>16.845276000000002</v>
      </c>
      <c r="H85" s="47">
        <f t="shared" si="3"/>
        <v>34223.54</v>
      </c>
    </row>
    <row r="86" spans="1:8" ht="24">
      <c r="A86" s="13" t="s">
        <v>257</v>
      </c>
      <c r="B86" s="81" t="s">
        <v>213</v>
      </c>
      <c r="C86" s="64" t="s">
        <v>87</v>
      </c>
      <c r="D86" s="40" t="s">
        <v>20</v>
      </c>
      <c r="E86" s="57">
        <f>10*0.8*2.1*2</f>
        <v>33.6</v>
      </c>
      <c r="F86" s="47">
        <v>20.12</v>
      </c>
      <c r="G86" s="47">
        <f t="shared" si="18"/>
        <v>26.031256000000003</v>
      </c>
      <c r="H86" s="47">
        <f t="shared" ref="H86:H95" si="19">ROUND(E86*(G86),2)</f>
        <v>874.65</v>
      </c>
    </row>
    <row r="87" spans="1:8" ht="15.95" customHeight="1">
      <c r="A87" s="34">
        <v>13</v>
      </c>
      <c r="B87" s="35"/>
      <c r="C87" s="36" t="s">
        <v>76</v>
      </c>
      <c r="D87" s="35"/>
      <c r="E87" s="54"/>
      <c r="F87" s="54"/>
      <c r="G87" s="54">
        <f>F87*1.3</f>
        <v>0</v>
      </c>
      <c r="H87" s="55">
        <f>H88+H89+H90+H91+H92+H93+H94+H95+H96</f>
        <v>28448.05</v>
      </c>
    </row>
    <row r="88" spans="1:8" ht="42" customHeight="1">
      <c r="A88" s="13" t="s">
        <v>77</v>
      </c>
      <c r="B88" s="25" t="s">
        <v>159</v>
      </c>
      <c r="C88" s="61" t="s">
        <v>158</v>
      </c>
      <c r="D88" s="40" t="s">
        <v>20</v>
      </c>
      <c r="E88" s="57">
        <f>1.4*0.5*4</f>
        <v>2.8</v>
      </c>
      <c r="F88" s="47">
        <v>325.73</v>
      </c>
      <c r="G88" s="47">
        <f>F88*1.2938</f>
        <v>421.42947400000003</v>
      </c>
      <c r="H88" s="47">
        <f t="shared" si="19"/>
        <v>1180</v>
      </c>
    </row>
    <row r="89" spans="1:8" ht="24">
      <c r="A89" s="13" t="s">
        <v>78</v>
      </c>
      <c r="B89" s="25" t="s">
        <v>210</v>
      </c>
      <c r="C89" s="69" t="s">
        <v>163</v>
      </c>
      <c r="D89" s="40" t="s">
        <v>19</v>
      </c>
      <c r="E89" s="57">
        <v>8</v>
      </c>
      <c r="F89" s="47">
        <v>98.81</v>
      </c>
      <c r="G89" s="47">
        <f t="shared" ref="G89:G95" si="20">F89*1.2938</f>
        <v>127.84037800000002</v>
      </c>
      <c r="H89" s="47">
        <f t="shared" si="19"/>
        <v>1022.72</v>
      </c>
    </row>
    <row r="90" spans="1:8" ht="24">
      <c r="A90" s="13" t="s">
        <v>79</v>
      </c>
      <c r="B90" s="25" t="s">
        <v>209</v>
      </c>
      <c r="C90" s="61" t="s">
        <v>164</v>
      </c>
      <c r="D90" s="40" t="s">
        <v>50</v>
      </c>
      <c r="E90" s="57">
        <f>1.4*4</f>
        <v>5.6</v>
      </c>
      <c r="F90" s="47">
        <v>36.909999999999997</v>
      </c>
      <c r="G90" s="47">
        <f t="shared" si="20"/>
        <v>47.754157999999997</v>
      </c>
      <c r="H90" s="47">
        <f t="shared" si="19"/>
        <v>267.42</v>
      </c>
    </row>
    <row r="91" spans="1:8" ht="15.75" customHeight="1">
      <c r="A91" s="13" t="s">
        <v>80</v>
      </c>
      <c r="B91" s="25" t="s">
        <v>208</v>
      </c>
      <c r="C91" s="61" t="s">
        <v>165</v>
      </c>
      <c r="D91" s="40" t="s">
        <v>50</v>
      </c>
      <c r="E91" s="57">
        <f>1.4*4</f>
        <v>5.6</v>
      </c>
      <c r="F91" s="47">
        <v>11.89</v>
      </c>
      <c r="G91" s="47">
        <f t="shared" si="20"/>
        <v>15.383282000000001</v>
      </c>
      <c r="H91" s="47">
        <f t="shared" si="19"/>
        <v>86.15</v>
      </c>
    </row>
    <row r="92" spans="1:8" ht="24">
      <c r="A92" s="13" t="s">
        <v>81</v>
      </c>
      <c r="B92" s="84" t="s">
        <v>207</v>
      </c>
      <c r="C92" s="70" t="s">
        <v>140</v>
      </c>
      <c r="D92" s="46" t="s">
        <v>20</v>
      </c>
      <c r="E92" s="58">
        <v>19.440000000000001</v>
      </c>
      <c r="F92" s="85">
        <v>583.6</v>
      </c>
      <c r="G92" s="47">
        <f t="shared" si="20"/>
        <v>755.06168000000002</v>
      </c>
      <c r="H92" s="59">
        <f t="shared" si="19"/>
        <v>14678.4</v>
      </c>
    </row>
    <row r="93" spans="1:8" ht="15.95" customHeight="1">
      <c r="A93" s="13" t="s">
        <v>160</v>
      </c>
      <c r="B93" s="25" t="s">
        <v>206</v>
      </c>
      <c r="C93" s="64" t="s">
        <v>83</v>
      </c>
      <c r="D93" s="40" t="s">
        <v>20</v>
      </c>
      <c r="E93" s="57">
        <f>10*1*0.15</f>
        <v>1.5</v>
      </c>
      <c r="F93" s="47">
        <v>262.13</v>
      </c>
      <c r="G93" s="47">
        <f t="shared" si="20"/>
        <v>339.14379400000001</v>
      </c>
      <c r="H93" s="47">
        <f t="shared" si="19"/>
        <v>508.72</v>
      </c>
    </row>
    <row r="94" spans="1:8" ht="15.95" customHeight="1">
      <c r="A94" s="13" t="s">
        <v>161</v>
      </c>
      <c r="B94" s="25" t="s">
        <v>205</v>
      </c>
      <c r="C94" s="64" t="s">
        <v>82</v>
      </c>
      <c r="D94" s="40" t="s">
        <v>20</v>
      </c>
      <c r="E94" s="57">
        <v>7.8</v>
      </c>
      <c r="F94" s="47">
        <v>259.05</v>
      </c>
      <c r="G94" s="47">
        <f t="shared" si="20"/>
        <v>335.15889000000004</v>
      </c>
      <c r="H94" s="47">
        <f t="shared" si="19"/>
        <v>2614.2399999999998</v>
      </c>
    </row>
    <row r="95" spans="1:8" ht="15.95" customHeight="1">
      <c r="A95" s="13" t="s">
        <v>162</v>
      </c>
      <c r="B95" s="25" t="s">
        <v>204</v>
      </c>
      <c r="C95" s="64" t="s">
        <v>84</v>
      </c>
      <c r="D95" s="40" t="s">
        <v>20</v>
      </c>
      <c r="E95" s="57">
        <f>10.45+1.7+8.3</f>
        <v>20.45</v>
      </c>
      <c r="F95" s="47">
        <v>52.36</v>
      </c>
      <c r="G95" s="47">
        <f t="shared" si="20"/>
        <v>67.743368000000004</v>
      </c>
      <c r="H95" s="47">
        <f t="shared" si="19"/>
        <v>1385.35</v>
      </c>
    </row>
    <row r="96" spans="1:8" ht="15.95" customHeight="1">
      <c r="A96" s="13" t="s">
        <v>214</v>
      </c>
      <c r="B96" s="25" t="s">
        <v>217</v>
      </c>
      <c r="C96" s="64" t="s">
        <v>216</v>
      </c>
      <c r="D96" s="40" t="s">
        <v>215</v>
      </c>
      <c r="E96" s="57">
        <v>23.8</v>
      </c>
      <c r="F96" s="47">
        <v>217.75</v>
      </c>
      <c r="G96" s="47">
        <f t="shared" ref="G96" si="21">F96*1.2938</f>
        <v>281.72495000000004</v>
      </c>
      <c r="H96" s="47">
        <f t="shared" ref="H96" si="22">ROUND(E96*(G96),2)</f>
        <v>6705.05</v>
      </c>
    </row>
    <row r="97" spans="1:10" ht="15.95" customHeight="1">
      <c r="A97" s="15"/>
      <c r="B97" s="16"/>
      <c r="C97" s="17"/>
      <c r="D97" s="18"/>
      <c r="E97" s="19"/>
      <c r="F97" s="19"/>
      <c r="G97" s="19"/>
      <c r="H97" s="14"/>
    </row>
    <row r="98" spans="1:10" ht="25.5" customHeight="1" thickBot="1">
      <c r="A98" s="112" t="s">
        <v>53</v>
      </c>
      <c r="B98" s="113"/>
      <c r="C98" s="113"/>
      <c r="D98" s="113"/>
      <c r="E98" s="113"/>
      <c r="F98" s="113"/>
      <c r="G98" s="113"/>
      <c r="H98" s="20">
        <f>H87+H82+H80+H77+H73+H68+H65+H51+H35+H28+H24+H15+H10</f>
        <v>950305.76</v>
      </c>
      <c r="J98" s="22"/>
    </row>
    <row r="99" spans="1:10" ht="4.5" customHeight="1"/>
  </sheetData>
  <mergeCells count="14">
    <mergeCell ref="A98:G98"/>
    <mergeCell ref="A8:H8"/>
    <mergeCell ref="F6:F7"/>
    <mergeCell ref="E6:E7"/>
    <mergeCell ref="E5:H5"/>
    <mergeCell ref="F3:H3"/>
    <mergeCell ref="A5:D5"/>
    <mergeCell ref="A7:D7"/>
    <mergeCell ref="A6:D6"/>
    <mergeCell ref="A1:H1"/>
    <mergeCell ref="A2:H2"/>
    <mergeCell ref="F4:H4"/>
    <mergeCell ref="A3:E3"/>
    <mergeCell ref="A4:E4"/>
  </mergeCells>
  <phoneticPr fontId="2" type="noConversion"/>
  <conditionalFormatting sqref="B27:C27 B60:C64">
    <cfRule type="expression" dxfId="22" priority="30">
      <formula>LEN($B27)=1</formula>
    </cfRule>
  </conditionalFormatting>
  <conditionalFormatting sqref="B60:C64 B64:B65">
    <cfRule type="expression" dxfId="21" priority="29">
      <formula>LEN($B60)=1</formula>
    </cfRule>
  </conditionalFormatting>
  <conditionalFormatting sqref="C39">
    <cfRule type="expression" dxfId="20" priority="24">
      <formula>LEN($B39)=1</formula>
    </cfRule>
  </conditionalFormatting>
  <conditionalFormatting sqref="C39">
    <cfRule type="expression" dxfId="19" priority="23">
      <formula>LEN($B39)=1</formula>
    </cfRule>
  </conditionalFormatting>
  <conditionalFormatting sqref="B92:C92">
    <cfRule type="expression" dxfId="18" priority="22">
      <formula>LEN($B92)=1</formula>
    </cfRule>
  </conditionalFormatting>
  <conditionalFormatting sqref="B92:C92">
    <cfRule type="expression" dxfId="17" priority="21">
      <formula>LEN($B92)=1</formula>
    </cfRule>
  </conditionalFormatting>
  <conditionalFormatting sqref="B92:C92">
    <cfRule type="expression" dxfId="16" priority="20">
      <formula>LEN($B92)=1</formula>
    </cfRule>
  </conditionalFormatting>
  <conditionalFormatting sqref="B92:C92">
    <cfRule type="expression" dxfId="15" priority="19">
      <formula>LEN($B92)=1</formula>
    </cfRule>
  </conditionalFormatting>
  <conditionalFormatting sqref="B92:C92">
    <cfRule type="expression" dxfId="14" priority="18">
      <formula>LEN($B92)=1</formula>
    </cfRule>
  </conditionalFormatting>
  <conditionalFormatting sqref="B81:C81">
    <cfRule type="expression" dxfId="13" priority="17">
      <formula>LEN($B81)=1</formula>
    </cfRule>
  </conditionalFormatting>
  <conditionalFormatting sqref="B81:C81">
    <cfRule type="expression" dxfId="12" priority="16">
      <formula>LEN($B81)=1</formula>
    </cfRule>
  </conditionalFormatting>
  <conditionalFormatting sqref="B81:C81">
    <cfRule type="expression" dxfId="11" priority="15">
      <formula>LEN($B81)=1</formula>
    </cfRule>
  </conditionalFormatting>
  <conditionalFormatting sqref="B81:C81">
    <cfRule type="expression" dxfId="10" priority="14">
      <formula>LEN($B81)=1</formula>
    </cfRule>
  </conditionalFormatting>
  <conditionalFormatting sqref="B81:C81">
    <cfRule type="expression" dxfId="9" priority="13">
      <formula>LEN($B81)=1</formula>
    </cfRule>
  </conditionalFormatting>
  <conditionalFormatting sqref="B81:C81">
    <cfRule type="expression" dxfId="8" priority="12">
      <formula>LEN($B81)=1</formula>
    </cfRule>
  </conditionalFormatting>
  <conditionalFormatting sqref="B78:C78">
    <cfRule type="expression" dxfId="7" priority="11">
      <formula>LEN($B78)=1</formula>
    </cfRule>
  </conditionalFormatting>
  <conditionalFormatting sqref="C79">
    <cfRule type="expression" dxfId="6" priority="10">
      <formula>LEN($B79)=1</formula>
    </cfRule>
  </conditionalFormatting>
  <conditionalFormatting sqref="B52:C52">
    <cfRule type="expression" dxfId="5" priority="7">
      <formula>LEN($B52)=1</formula>
    </cfRule>
  </conditionalFormatting>
  <conditionalFormatting sqref="B52:C52">
    <cfRule type="expression" dxfId="4" priority="6">
      <formula>LEN($B52)=1</formula>
    </cfRule>
  </conditionalFormatting>
  <conditionalFormatting sqref="B79">
    <cfRule type="expression" dxfId="3" priority="4">
      <formula>LEN($B79)=1</formula>
    </cfRule>
  </conditionalFormatting>
  <conditionalFormatting sqref="B25:B26">
    <cfRule type="expression" dxfId="2" priority="3">
      <formula>LEN($B25)=1</formula>
    </cfRule>
  </conditionalFormatting>
  <conditionalFormatting sqref="B59">
    <cfRule type="expression" dxfId="1" priority="2">
      <formula>LEN($B59)=1</formula>
    </cfRule>
  </conditionalFormatting>
  <conditionalFormatting sqref="B59">
    <cfRule type="expression" dxfId="0" priority="1">
      <formula>LEN($B59)=1</formula>
    </cfRule>
  </conditionalFormatting>
  <printOptions gridLines="1"/>
  <pageMargins left="1.1023622047244095" right="0.31496062992125984" top="0.84166666666666667" bottom="0.27559055118110237" header="0.23622047244094491" footer="0"/>
  <pageSetup paperSize="9" scale="80" orientation="landscape" r:id="rId1"/>
  <headerFooter alignWithMargins="0">
    <oddHeader xml:space="preserve">&amp;C&amp;14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 Orcamentaria</vt:lpstr>
      <vt:lpstr>'Planilha Orcamentaria'!Area_de_impressao</vt:lpstr>
    </vt:vector>
  </TitlesOfParts>
  <Company>Setop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Setop</dc:creator>
  <cp:lastModifiedBy>Valeria</cp:lastModifiedBy>
  <cp:lastPrinted>2022-08-25T17:51:18Z</cp:lastPrinted>
  <dcterms:created xsi:type="dcterms:W3CDTF">2006-09-22T13:55:22Z</dcterms:created>
  <dcterms:modified xsi:type="dcterms:W3CDTF">2022-09-23T17:11:36Z</dcterms:modified>
</cp:coreProperties>
</file>