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\Rodeiro\Quadra\atualizado\"/>
    </mc:Choice>
  </mc:AlternateContent>
  <xr:revisionPtr revIDLastSave="0" documentId="13_ncr:1_{BB4D10B9-C454-4FBE-A9DC-703F7AF0FD6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I86" i="1"/>
  <c r="I85" i="1"/>
  <c r="I84" i="1"/>
  <c r="Q99" i="1" l="1"/>
  <c r="E44" i="1"/>
  <c r="I44" i="1"/>
  <c r="I100" i="1"/>
  <c r="K100" i="1" s="1"/>
  <c r="K44" i="1" l="1"/>
  <c r="E79" i="1"/>
  <c r="E40" i="1" l="1"/>
  <c r="E41" i="1" s="1"/>
  <c r="I40" i="1"/>
  <c r="K40" i="1" l="1"/>
  <c r="I38" i="1" l="1"/>
  <c r="E30" i="1"/>
  <c r="K38" i="1" l="1"/>
  <c r="I30" i="1"/>
  <c r="K30" i="1" s="1"/>
  <c r="E52" i="1" l="1"/>
  <c r="I29" i="1" l="1"/>
  <c r="K29" i="1" s="1"/>
  <c r="E98" i="1" l="1"/>
  <c r="E43" i="1"/>
  <c r="E42" i="1"/>
  <c r="I26" i="1"/>
  <c r="E23" i="1" l="1"/>
  <c r="E81" i="1"/>
  <c r="E82" i="1"/>
  <c r="I79" i="1"/>
  <c r="K79" i="1" s="1"/>
  <c r="I103" i="1" l="1"/>
  <c r="K103" i="1" s="1"/>
  <c r="I102" i="1"/>
  <c r="K102" i="1" s="1"/>
  <c r="I99" i="1"/>
  <c r="K99" i="1" s="1"/>
  <c r="I98" i="1"/>
  <c r="K98" i="1" s="1"/>
  <c r="E94" i="1"/>
  <c r="I94" i="1"/>
  <c r="I82" i="1"/>
  <c r="I33" i="1"/>
  <c r="I52" i="1"/>
  <c r="K52" i="1" s="1"/>
  <c r="I78" i="1"/>
  <c r="K26" i="1"/>
  <c r="K101" i="1" l="1"/>
  <c r="I39" i="1"/>
  <c r="K39" i="1" s="1"/>
  <c r="I42" i="1"/>
  <c r="K42" i="1" s="1"/>
  <c r="I41" i="1"/>
  <c r="K41" i="1" s="1"/>
  <c r="K78" i="1"/>
  <c r="E90" i="1"/>
  <c r="E91" i="1" s="1"/>
  <c r="I97" i="1"/>
  <c r="K97" i="1" s="1"/>
  <c r="I96" i="1"/>
  <c r="K96" i="1" s="1"/>
  <c r="I92" i="1"/>
  <c r="K92" i="1" s="1"/>
  <c r="I91" i="1"/>
  <c r="I90" i="1"/>
  <c r="I89" i="1"/>
  <c r="K89" i="1" s="1"/>
  <c r="I88" i="1"/>
  <c r="K88" i="1" s="1"/>
  <c r="I56" i="1"/>
  <c r="K56" i="1" s="1"/>
  <c r="I55" i="1"/>
  <c r="K55" i="1" s="1"/>
  <c r="I50" i="1"/>
  <c r="K50" i="1" s="1"/>
  <c r="I51" i="1"/>
  <c r="K51" i="1" s="1"/>
  <c r="I49" i="1"/>
  <c r="K49" i="1" s="1"/>
  <c r="I93" i="1"/>
  <c r="K93" i="1" s="1"/>
  <c r="I76" i="1"/>
  <c r="K76" i="1" s="1"/>
  <c r="I75" i="1"/>
  <c r="K75" i="1" s="1"/>
  <c r="I73" i="1"/>
  <c r="K73" i="1" s="1"/>
  <c r="I48" i="1"/>
  <c r="K48" i="1" s="1"/>
  <c r="I47" i="1"/>
  <c r="K47" i="1" s="1"/>
  <c r="I72" i="1"/>
  <c r="K72" i="1" s="1"/>
  <c r="I71" i="1"/>
  <c r="K71" i="1" s="1"/>
  <c r="I70" i="1"/>
  <c r="K70" i="1" s="1"/>
  <c r="K86" i="1"/>
  <c r="K94" i="1"/>
  <c r="I77" i="1"/>
  <c r="K77" i="1" s="1"/>
  <c r="I74" i="1"/>
  <c r="K74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32" i="1"/>
  <c r="I31" i="1"/>
  <c r="E31" i="1"/>
  <c r="E32" i="1" s="1"/>
  <c r="K33" i="1"/>
  <c r="E25" i="1"/>
  <c r="E24" i="1"/>
  <c r="I81" i="1"/>
  <c r="I25" i="1"/>
  <c r="I24" i="1"/>
  <c r="I23" i="1"/>
  <c r="K23" i="1" s="1"/>
  <c r="I21" i="1"/>
  <c r="K21" i="1" s="1"/>
  <c r="K20" i="1" s="1"/>
  <c r="I18" i="1"/>
  <c r="K95" i="1" l="1"/>
  <c r="K32" i="1"/>
  <c r="K24" i="1"/>
  <c r="K62" i="1"/>
  <c r="K90" i="1"/>
  <c r="K91" i="1"/>
  <c r="K31" i="1"/>
  <c r="K25" i="1"/>
  <c r="K87" i="1" l="1"/>
  <c r="K22" i="1"/>
  <c r="K18" i="1"/>
  <c r="E37" i="1"/>
  <c r="K82" i="1"/>
  <c r="K85" i="1"/>
  <c r="K84" i="1"/>
  <c r="K83" i="1" l="1"/>
  <c r="K81" i="1"/>
  <c r="K80" i="1" s="1"/>
  <c r="I19" i="1" l="1"/>
  <c r="K19" i="1" l="1"/>
  <c r="I17" i="1" l="1"/>
  <c r="K17" i="1" s="1"/>
  <c r="K16" i="1" s="1"/>
  <c r="I43" i="1" l="1"/>
  <c r="K43" i="1" s="1"/>
  <c r="I37" i="1"/>
  <c r="K37" i="1" s="1"/>
  <c r="I58" i="1" l="1"/>
  <c r="K58" i="1" s="1"/>
  <c r="I61" i="1" l="1"/>
  <c r="I60" i="1"/>
  <c r="K60" i="1" l="1"/>
  <c r="K61" i="1"/>
  <c r="I59" i="1" l="1"/>
  <c r="E15" i="1"/>
  <c r="K59" i="1" l="1"/>
  <c r="I57" i="1" l="1"/>
  <c r="K57" i="1" s="1"/>
  <c r="I54" i="1"/>
  <c r="K54" i="1" s="1"/>
  <c r="I53" i="1"/>
  <c r="K53" i="1" s="1"/>
  <c r="I46" i="1"/>
  <c r="K46" i="1" s="1"/>
  <c r="I36" i="1"/>
  <c r="K36" i="1" s="1"/>
  <c r="K35" i="1" s="1"/>
  <c r="I34" i="1"/>
  <c r="K34" i="1" s="1"/>
  <c r="I28" i="1"/>
  <c r="K28" i="1" s="1"/>
  <c r="I15" i="1"/>
  <c r="K15" i="1" s="1"/>
  <c r="K14" i="1" s="1"/>
  <c r="K27" i="1" l="1"/>
  <c r="K45" i="1"/>
  <c r="K105" i="1" l="1"/>
</calcChain>
</file>

<file path=xl/sharedStrings.xml><?xml version="1.0" encoding="utf-8"?>
<sst xmlns="http://schemas.openxmlformats.org/spreadsheetml/2006/main" count="361" uniqueCount="288">
  <si>
    <r>
      <rPr>
        <b/>
        <sz val="8"/>
        <rFont val="Arial"/>
        <family val="2"/>
      </rPr>
      <t>FORMA DE EXECUÇÃO:</t>
    </r>
  </si>
  <si>
    <r>
      <rPr>
        <b/>
        <sz val="8"/>
        <rFont val="Arial"/>
        <family val="2"/>
      </rPr>
      <t>(   )          DIRETA</t>
    </r>
  </si>
  <si>
    <r>
      <rPr>
        <b/>
        <sz val="8"/>
        <rFont val="Arial"/>
        <family val="2"/>
      </rPr>
      <t>( X )        INDIRETA</t>
    </r>
  </si>
  <si>
    <r>
      <rPr>
        <b/>
        <sz val="8"/>
        <rFont val="Arial"/>
        <family val="2"/>
      </rPr>
      <t>ITEM</t>
    </r>
  </si>
  <si>
    <r>
      <rPr>
        <b/>
        <sz val="8"/>
        <rFont val="Arial"/>
        <family val="2"/>
      </rPr>
      <t>CÓDIGO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</si>
  <si>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</si>
  <si>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UNIDADE</t>
    </r>
  </si>
  <si>
    <r>
      <rPr>
        <b/>
        <sz val="8"/>
        <rFont val="Arial"/>
        <family val="2"/>
      </rPr>
      <t>QUANTIDADE</t>
    </r>
  </si>
  <si>
    <r>
      <rPr>
        <b/>
        <sz val="8"/>
        <rFont val="Arial"/>
        <family val="2"/>
      </rPr>
      <t>PREÇO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</si>
  <si>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PREÇO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>UNITÁRIO S/ LDI</t>
    </r>
  </si>
  <si>
    <r>
      <rPr>
        <b/>
        <sz val="8"/>
        <rFont val="Arial"/>
        <family val="2"/>
      </rPr>
      <t>PREÇO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>UNITÁRIO C/ LDI</t>
    </r>
  </si>
  <si>
    <t>Unid.</t>
  </si>
  <si>
    <t>m²</t>
  </si>
  <si>
    <t>1.1</t>
  </si>
  <si>
    <t>1.2</t>
  </si>
  <si>
    <t>PISOS</t>
  </si>
  <si>
    <t>PINTURA</t>
  </si>
  <si>
    <t>INSTALAÇÃO ELÉTRICA, TELEFÔNICA E CFTV</t>
  </si>
  <si>
    <t>TOTAL GERAL DA OBRA</t>
  </si>
  <si>
    <t>Daniel Póvoa Lavorato - Engenheiro Civil                                                                             CREA - 70090/D</t>
  </si>
  <si>
    <t>FORNECIMENTO E COLOCAÇÃO DE PLACA DE OBRA EM CHAPA GALVANIZADA (3,00 X 1,5 0 M) - EM CHAPA GALVANIZADA 0,26 AFIXADAS COM REBITES 540 E PARAFUSOS 3/8, EM  ESTRUTURA METÁLICA VIGA U 2" ENRIJECIDA COM METALON  20 X 20, SUPORTE EM EUCALIPTO AUTOCLAVADO PINTADAS</t>
  </si>
  <si>
    <t>LDI</t>
  </si>
  <si>
    <t>ISS = 3,00%</t>
  </si>
  <si>
    <t>ATERRAMENTO COMPLETO, COM HASTES COPPERWELD 5/8" X 2,40 M</t>
  </si>
  <si>
    <t>ELE-ATE-005</t>
  </si>
  <si>
    <t>CAIXA PRÉ MOLDADA PARA ATERRAMENTO COM TAMPA DE CONCRETO 25 X 25 X 50 CM, INCLUSIVE ESCAVAÇÃO E BOTA FORA</t>
  </si>
  <si>
    <t>ELE-ATE-015</t>
  </si>
  <si>
    <t>ED-20584</t>
  </si>
  <si>
    <t>ENTRADA DE ENERGIA AÉREA, TIPO C4, PADRÃO CEMIG, CARGA INSTALADA DE 27,1KVA ATÉ 38KVA, TRIFÁSICO, COM SAÍDA SUBTERRÂNEA, INCLUSIVE POSTE, CAIXA PARA MEDIDOR, DISJUNTOR, BARRAMENTO, ATERRAMENTO E ACESSÓRIOS</t>
  </si>
  <si>
    <t>IIO-PLA-005</t>
  </si>
  <si>
    <t>INSTALAÇÕES PROVISÓRIAS</t>
  </si>
  <si>
    <t>m</t>
  </si>
  <si>
    <t>PRAZO DE EXECUÇÃO: 04 Meses</t>
  </si>
  <si>
    <t>PIS-LAJ-028</t>
  </si>
  <si>
    <t>ELE-CAB-240</t>
  </si>
  <si>
    <t>CABO DE COBRE FLEXÍVEL, CLASSE 5, ISOLAMENTO TIPO LSHF/ATOX, NÃO HALOGENADO, ANTICHAMA, TERMOPLÁSTICO, UNIPOLAR, SEÇÃO 4 MM2, 70°C, 450/750V</t>
  </si>
  <si>
    <t>ELE-CAB-245</t>
  </si>
  <si>
    <t>CABO DE COBRE FLEXÍVEL, CLASSE 5, ISOLAMENTO TIPO LSHF/ATOX, NÃO HALOGENADO, ANTICHAMA, TERMOPLÁSTICO, UNIPOLAR, SEÇÃO 6 MM2, 70°C, 450/750V</t>
  </si>
  <si>
    <t>ELE-ELE-010</t>
  </si>
  <si>
    <t>ELETRODUTO DE PVC RÍGIDO ROSCÁVEL, DN 20 MM (3/4"), INCLUSIVE CONEXÕES, SUPORTES E FIXAÇÃO</t>
  </si>
  <si>
    <t>ELE-CXS-030</t>
  </si>
  <si>
    <t>CAIXA DE PASSAGEM EM CHAPA DE AÇO COM TAMPA APARAFUSADA, SOBREPOR, 302 X 302 X 122 MM</t>
  </si>
  <si>
    <t>1.3</t>
  </si>
  <si>
    <t>1.1.1</t>
  </si>
  <si>
    <t>1.2.1</t>
  </si>
  <si>
    <t>1.2.2</t>
  </si>
  <si>
    <t>1.3.1</t>
  </si>
  <si>
    <t>1.4.1</t>
  </si>
  <si>
    <t>1.4</t>
  </si>
  <si>
    <t>1.4.2</t>
  </si>
  <si>
    <t>1.4.3</t>
  </si>
  <si>
    <t>1.5</t>
  </si>
  <si>
    <t>1.5.1</t>
  </si>
  <si>
    <t>1.6.1</t>
  </si>
  <si>
    <t>1.6</t>
  </si>
  <si>
    <t>1.7</t>
  </si>
  <si>
    <t>1.7.1</t>
  </si>
  <si>
    <t>1.7.2</t>
  </si>
  <si>
    <t xml:space="preserve"> Prefeitura Municipal de Rodeiro</t>
  </si>
  <si>
    <t>OBRA: Reforma de Quadra Poliesportiva</t>
  </si>
  <si>
    <t>REFORMA DE QUADRA POLIESPORTIVA</t>
  </si>
  <si>
    <t>ESQUADRIAS</t>
  </si>
  <si>
    <t xml:space="preserve"> Prefeito Municipal de Rodeiro</t>
  </si>
  <si>
    <t>MUNICÍPIO DE RODEIRO</t>
  </si>
  <si>
    <t>Praça São Sebastião, 215 - Centro – Rodeiro - MG</t>
  </si>
  <si>
    <t>CEP: 36.510-000     CNPJ: 18.128.256/0001-44</t>
  </si>
  <si>
    <t>PLANILHA ORÇAMENTÁRIA DE CUSTOS</t>
  </si>
  <si>
    <t>1.5.2</t>
  </si>
  <si>
    <t>1.5.3</t>
  </si>
  <si>
    <t>1.5.4</t>
  </si>
  <si>
    <t>1.5.5</t>
  </si>
  <si>
    <t>EQUIPAMENTOS ESPORTIVOS</t>
  </si>
  <si>
    <t>TRAVE DE GOL EM TUBO GALVANIZADO PARA QUADRA, INCLUSIVE REDE E PINTURA</t>
  </si>
  <si>
    <t>EQP-ESP-005</t>
  </si>
  <si>
    <t>TABELA DE BASQUETE EM POSTE METÁLICO E SUPORTE DE PISO</t>
  </si>
  <si>
    <t>EQP-ESP-030</t>
  </si>
  <si>
    <t>ALAMBRADO PARA QUADRA ESPORTIVA, COM TELA DE ARAME GALVANIZADO FIO 12 # 2", FIXADO EM QUADROS DE TUBOS DE AÇO CARBONO GALVANIZADO DN 50MM (2")</t>
  </si>
  <si>
    <t xml:space="preserve">ALAMBRADO PARA QUADRA  </t>
  </si>
  <si>
    <t>ED-9100</t>
  </si>
  <si>
    <t>PINTURA ACRÍLICA PARA PISO EM FAIXA DE DEMARCAÇÃO DE QUADRA, DUAS (2) DEMÃOS, FAIXA COM LARGURA DE 5 CM</t>
  </si>
  <si>
    <t>PIN-ACR-030</t>
  </si>
  <si>
    <t>PINTURA ACRÍLICA PARA PISO EM QUADRAS ESPORTIVA, DUAS (2) DEMÃOS</t>
  </si>
  <si>
    <t>PIN-ACR-035</t>
  </si>
  <si>
    <t>SERVIÇOS PRELIMINARES</t>
  </si>
  <si>
    <t>1.2.3</t>
  </si>
  <si>
    <t>DEM-PIS-010</t>
  </si>
  <si>
    <t>DEMOLIÇÃO DE PISO CERÂMICO OU LADRILHO HIDRÁULICO, INCLUSIVE AFASTAMENTO</t>
  </si>
  <si>
    <t>DEM-ALV-010</t>
  </si>
  <si>
    <t>DEMOLIÇÃO DE ALVENARIA DE TIJOLO CERÂMICO SEM APROVEITAMENTO DO MATERIAL, INCLUSIVE AFASTAMENTO</t>
  </si>
  <si>
    <t>ALVENARIA</t>
  </si>
  <si>
    <t>REVESTIMENTO</t>
  </si>
  <si>
    <t>ALV-TIJ-030</t>
  </si>
  <si>
    <t>ALVENARIA DE VEDAÇÃO COM TIJOLO CERÂMICO FURADO, ESP. 14CM, PARA REVESTIMENTO, INCLUSIVE ARGAMASSA PARA ASSENTAMENTO</t>
  </si>
  <si>
    <t>REV-CHA-005</t>
  </si>
  <si>
    <t>CHAPISCO COM ARGAMASSA, TRAÇO 1:3 (CIMENTO E AREIA), ESP. 5MM, APLICADO EM ALVENARIA/ESTRUTURA DE CONCRETO COM COLHER, PREPARO MECÂNICO</t>
  </si>
  <si>
    <t>REV-EMB-005</t>
  </si>
  <si>
    <t>EMBOÇO COM ARGAMASSA, TRAÇO 1:6 (CIMENTO E AREIA), ESP. 20MM, APLICAÇÃO MANUAL, PREPARO MECÂNICO</t>
  </si>
  <si>
    <t>ED-9081</t>
  </si>
  <si>
    <t>REVESTIMENTO COM CERÂMICA APLICADO EM PAREDE, ACABAMENTO ESMALTADO, AMBIENTE INTERNO/EXTERNO, PADRÃO EXTRA, DIMENSÃO DA PEÇA ATÉ 2025 CM2, PEI III, ASSENTAMENTO COM ARGAMASSA INDUSTRIALIZADA, INCLUSIVE REJUNTAMENTO</t>
  </si>
  <si>
    <t>m³</t>
  </si>
  <si>
    <t>1.6.2</t>
  </si>
  <si>
    <t>1.6.3</t>
  </si>
  <si>
    <t>1.6.4</t>
  </si>
  <si>
    <t>1.6.5</t>
  </si>
  <si>
    <t>PIS-CON-015</t>
  </si>
  <si>
    <t>CONTRAPISO DESEMPENADO COM ARGAMASSA, TRAÇO 1:3 (CIMENTO E AREIA), ESP. 30MM</t>
  </si>
  <si>
    <t>PIS-CER-020</t>
  </si>
  <si>
    <r>
      <rPr>
        <sz val="7"/>
        <rFont val="Arial"/>
        <family val="2"/>
      </rPr>
      <t>REVESTIMENTO COM CERÂMICA APLICADO EM PISO, ACABAMENTO ESMALTADO, AMBIENTE EXTERNO (ANTIDERRAPANTE), PADRÃO EXTRA, DIMENSÃO DA PEÇA ATÉ 2025 CM2, PEI IV, ASSENTAMENTO COM ARGAMASSA INDUSTRIALIZADA, INCLUSIVE REJUNTAMENTO</t>
    </r>
  </si>
  <si>
    <t>1.7.3</t>
  </si>
  <si>
    <t>1.7.4</t>
  </si>
  <si>
    <t>1.7.5</t>
  </si>
  <si>
    <t>1.7.6</t>
  </si>
  <si>
    <t>1.7.7</t>
  </si>
  <si>
    <t>1.7.8</t>
  </si>
  <si>
    <t>1.9</t>
  </si>
  <si>
    <t>1.9.1</t>
  </si>
  <si>
    <t>INSTALAÇÃO HIDROSANITÁRIAS</t>
  </si>
  <si>
    <t>1.8</t>
  </si>
  <si>
    <t>1.8.1</t>
  </si>
  <si>
    <t>1.8.2</t>
  </si>
  <si>
    <t>1.8.3</t>
  </si>
  <si>
    <t>1.8.4</t>
  </si>
  <si>
    <t>1.8.5</t>
  </si>
  <si>
    <t>1.8.6</t>
  </si>
  <si>
    <t>1.10</t>
  </si>
  <si>
    <t>1.10.1</t>
  </si>
  <si>
    <t>1.10.2</t>
  </si>
  <si>
    <t>1.11</t>
  </si>
  <si>
    <t>1.11.1</t>
  </si>
  <si>
    <t>1.11.2</t>
  </si>
  <si>
    <t>DIVERSOS</t>
  </si>
  <si>
    <t>1.10.3</t>
  </si>
  <si>
    <t>INST-ESG-005</t>
  </si>
  <si>
    <t>PONTO DE EMBUTIR PARA ESGOTO EM TUBO PVC RÍGIDO, PB - SÉRIE NORMAL, DN 40MM (1.1/2"), EMBUTIDO NA ALVENARIA/PISO, COM ALTURA (SAÍDA) DE 50CM DO PISO, COM DISTÂNCIA DE ATÉ CINCO (5) METROS DA RAMAL DE ESGOTO, EXCLUSIVE ESCAVAÇÃO, INCLUSIVE CONEXÕES E FIXAÇÃO DO TUBO COM ENCHIMENTO DO RASGO NA ALVENARIA/CONCRETO COM ARGAMASSA</t>
  </si>
  <si>
    <t>INST-ESG-015</t>
  </si>
  <si>
    <t>PONTO DE EMBUTIR PARA ESGOTO EM TUBO PVC RÍGIDO, PBV - SÉRIE NORMAL, DN 100MM (4"), EMBUTIDO EM PISO COM DISTÂNCIA DE ATÉ CINCO (5) METROS DA RAMAL DE ESGOTO, INCLUSIVE CONEXÕES E FIXAÇÃO DO TUBO COM ENCHIMENTO DO RASGO NO CONCRETO COM ARGAMASSA</t>
  </si>
  <si>
    <t>INST-AGU-005</t>
  </si>
  <si>
    <t xml:space="preserve">PONTO DE EMBUTIR PARA ÁGUA FRIA EM TUBO DE PVC RÍGIDO SOLDÁVEL, DN 20MM (1/2"), EMBUTIDO NA ALVENARIA COM DISTÂNCIA DE ATÉ CINCO (5) METROS DA TOMADA DE ÁGUA, INCLUSIVE CONEXÕES E FIXAÇÃO DO TUBO COM ENCHIMENTO DO RASGO NA ALVENARIA/CONCRETO COM ARGAMASSA
</t>
  </si>
  <si>
    <t>HID-DAG-010</t>
  </si>
  <si>
    <t>CAIXA D´ÁGUA DE POLIETILENO, CAPACIDADE DE 500L, INCLUSIVE TAMPA, TORNEIRA DE BOIA, EXTRAVASOR, TUBO DE LIMPEZA E ACESSÓRIOS, EXCLUSIVE TUBULAÇÃO DE ENTRADA/SAÍDA DE ÁGUA</t>
  </si>
  <si>
    <t>MET-TOR-035</t>
  </si>
  <si>
    <t>TORNEIRA METÁLICA PARA LAVATÓRIO, ABERTURA 1/4 DE VOLTA, ACABAMENTO CROMADO, COM AREJADOR, APLICAÇÃO DE MESA, INCLUSIVE ENGATE FLEXÍVEL METÁLICO, FORNECIMENTO E INSTALAÇÃO</t>
  </si>
  <si>
    <t>1.8.7</t>
  </si>
  <si>
    <t>1.8.8</t>
  </si>
  <si>
    <t>1.8.9</t>
  </si>
  <si>
    <t>LOU-VAS-015</t>
  </si>
  <si>
    <t>BACIA SANITÁRIA (VASO) DE LOUÇA COM CAIXA ACOPLADA, COR BRANCA, INCLUSIVE ACESSÓRIOS DE FIXAÇÃO/VEDAÇÃO, ENGATE FLEXÍVEL METÁLICO, FORNECIMENTO, INSTALAÇÃO E REJUNTAMENTO</t>
  </si>
  <si>
    <t>1.8.10</t>
  </si>
  <si>
    <t>1.8.11</t>
  </si>
  <si>
    <t>1.8.12</t>
  </si>
  <si>
    <t>1.8.13</t>
  </si>
  <si>
    <t>ACE-ASS-005</t>
  </si>
  <si>
    <t>ASSENTO BRANCO PARA VASO</t>
  </si>
  <si>
    <t>ACE-BAR-010</t>
  </si>
  <si>
    <t xml:space="preserve">BARRA DE APOIO EM AÇO INOX POLIDO RETA, DN 1.1/4" (31,75MM), PARA ACESSIBILIDADE (PMR/PCR), COMPRIMENTO 100CM, INSTALADO EM PAREDE, INCLUSIVE FORNECIMENTO, INSTALAÇÃO E ACESSÓRIOS PARA FIXAÇÃO
</t>
  </si>
  <si>
    <t>HID-REG-075</t>
  </si>
  <si>
    <t>REGISTRO DE GAVETA, TIPO BASE,  ROSCÁVEL 3/4" (PARA TUBO SOLDÁVEL OU PPR DN 25MM/CPVC DN 22MM), INCLUSIVE ACABAMENTO (PADRÃO MÉDIO) E CANOPLA CROMADO</t>
  </si>
  <si>
    <t>HID-REG-010</t>
  </si>
  <si>
    <t>REGISTRO DE PRESSÃO, TIPO BASE,  ROSCÁVEL 3/4" (PARA TUBO SOLDÁVEL OU PPR DN 25MM/CPVC DN 22MM), INCLUSIVE ACABAMENTO (PADRÃO MÉDIO) E CANOPLA CROMADOS</t>
  </si>
  <si>
    <t>ED-50227</t>
  </si>
  <si>
    <t>PONTO DE EMBUTIR PARA UM (1) INTERRUPTOR SIMPLES (10A-250V), COM PLACA 4"X2" DE UM (1) POSTO, COM ELETRODUTO FLEXÍVEL CORRUGADO, ANTI-CHAMA, DN 25MM (3/4"), EMBUTIDO NA ALVENARIA E CABO DE COBRE FLEXÍVEL, CLASSE 5, ISOLAMENTO TIPO LSHF/ATOX, NÃO HALOGENADO, SEÇÃO 1,5MM2 (70°C-450/750V), COM DISTÂNCIA DE ATÉ DEZ (10) METROS DO PONTO DE DERIVAÇÃO, INCLUSIVE CAIXA DE LIGAÇÃO, SUPORTE E FIXAÇÃO DO ELETRODUTO COM ENCHIMENTO DO RASGO NA ALVENARIA/CONCRETO COM ARGAMASSA</t>
  </si>
  <si>
    <t>1.7.9</t>
  </si>
  <si>
    <t>1.7.10</t>
  </si>
  <si>
    <t>1.7.11</t>
  </si>
  <si>
    <t>1.7.12</t>
  </si>
  <si>
    <t>1.7.13</t>
  </si>
  <si>
    <t>1.7.14</t>
  </si>
  <si>
    <t>1.7.15</t>
  </si>
  <si>
    <t>1.7.16</t>
  </si>
  <si>
    <t>ACE-PAP-015</t>
  </si>
  <si>
    <t>PAPELEIRA METÁLICA CROMADA, INCLUSIVE FIXAÇÃO</t>
  </si>
  <si>
    <t>ACE-SAB-020</t>
  </si>
  <si>
    <t>SABONETEIRA METÁLICA CROMADA, TIPO CONCHA, DE SOBREPOR</t>
  </si>
  <si>
    <t>HID-SIF-011</t>
  </si>
  <si>
    <t>CAIXA SIFONADA EM PVC COM GRELHA REDONDA 100 X 100 X 40 MM</t>
  </si>
  <si>
    <t>HID-GRE-015</t>
  </si>
  <si>
    <t>GRELHA/PORTA GRELHA AÇO INOX, FECHO GIRATÓRIO 100 X 100 MM</t>
  </si>
  <si>
    <t>1.8.14</t>
  </si>
  <si>
    <t>1.8.15</t>
  </si>
  <si>
    <t>1.11.3</t>
  </si>
  <si>
    <t>INST-LUZ-005</t>
  </si>
  <si>
    <t>PONTO DE EMBUTIR PARA UMA (1) LUMINÁRIA,COM ELETRODUTO DE PVC RÍGIDO ROSCÁVEL, DN 20MM (3/4"), EMBUTIDO NA LAJE E CABO DE COBRE FLEXÍVEL, CLASSE 5, ISOLAMENTO TIPO LSHF/ATOX, NÃO HALOGENADO, SEÇÃO 1,5MM2 (70°C-450/750V), COM DISTÂNCIA DE ATÉ CINCO (5) METROS DO PONTO DE DERIVAÇÃO, EXCLUSIVE LUMINÁRIA, INCLUSIVE CAIXA DE LIGAÇÃO OCTOGONAL, SUPORTE E FIXAÇÃO DO ELETRODUTO</t>
  </si>
  <si>
    <t>INST-TOM-005</t>
  </si>
  <si>
    <t>PONTO DE EMBUTIR PARA UMA (1) TOMADA PADRÃO, TRÊS (3) POLOS (2P+T/10A-250V), COM PLACA 4"X2" DE UM (1) POSTO, COM ELETRODUTO FLEXÍVEL CORRUGADO, ANTI-CHAMA, DN 25MM (3/4"), EMBUTIDO NA ALVENARIA E CABO DE COBRE FLEXÍVEL, CLASSE 5, ISOLAMENTO TIPO LSHF/ATOX, NÃO HALOGENADO, SEÇÃO 2,5MM2 (70°C-450/750V), COM DISTÂNCIA DE ATÉ DEZ (10) METROS DO PONTO DE DERIVAÇÃO, INCLUSIVE CAIXA DE LIGAÇÃO, SUPORTE E FIXAÇÃO DO ELETRODUTO COM ENCHIMENTO DO RASGO NA ALVENARIA/CONCRETO COM ARGAMASSA</t>
  </si>
  <si>
    <t>ED-13336</t>
  </si>
  <si>
    <t>LUMINÁRIA COMERCIAL CHANFRADA DE SOBREPOR COMPLETA, PARA UMA (1) LÂMPADA TUBULAR LED 1X18W-ØT8, TEMPERATURA DA COR 6500K, FORNECIMENTO E INSTALAÇÃO, INCLUSIVE BASE E LÂMPADA</t>
  </si>
  <si>
    <t>ELE-QUA-006</t>
  </si>
  <si>
    <t>QUADRO DE DISTRIBUIÇÃO PARA 12 MÓDULOS COM BARRAMENTO E CHAVE</t>
  </si>
  <si>
    <t>ELE-DIS-024</t>
  </si>
  <si>
    <t>DISJUNTOR BIPOLAR TERMOMAGNÉTICO 10KA, DE 50A</t>
  </si>
  <si>
    <t>ELE-CAB-250</t>
  </si>
  <si>
    <t>CABO DE COBRE FLEXÍVEL, CLASSE 5, ISOLAMENTO TIPO LSHF/ATOX, NÃO HALOGENADO, ANTICHAMA, TERMOPLÁSTICO, UNIPOLAR, SEÇÃO 10 MM2, 70°C, 450/750V</t>
  </si>
  <si>
    <t>1.12</t>
  </si>
  <si>
    <t>1.12.1</t>
  </si>
  <si>
    <t>1.12.2</t>
  </si>
  <si>
    <t>1.11.4</t>
  </si>
  <si>
    <t>1.11.5</t>
  </si>
  <si>
    <t>1.11.6</t>
  </si>
  <si>
    <t>1.11.7</t>
  </si>
  <si>
    <t>ED-21631</t>
  </si>
  <si>
    <t>BANCADA EM GRANITO, COR CINZA ANDORINHA, ESP. 2CM, ACABAMENTO POLIDO, APOIADA EM CONSOLE DE METALON (50X30)MM, EXCLUSIVE RODABANCA/FRONTÃO, TESTEIRA/FAIXA, FURO EM BANCADA, CUBA METÁLICA, VÁLVULA, SIFÃO, TORNEIRA E ENGATE FLEXÍVEL</t>
  </si>
  <si>
    <t>BAN-FUR-005</t>
  </si>
  <si>
    <t>FURO DE BOJO EM BANCADA DE GRANITO/MÁRMORE, INCLUSIVE COLAGEM COM MASSA PLÁSTICA</t>
  </si>
  <si>
    <t>BAN-ROD-005</t>
  </si>
  <si>
    <t>RODABANCA/FRONTÃO PARA BANCADA EM GRANITO, COR CINZA ANDORINHA, ESP. 2CM, ALTURA DE 7CM, INCLUSIVE REJUNTAMENTO EM MASSA PLÁSTICA NA COR DA PEDRA</t>
  </si>
  <si>
    <t>BAN-TES-005</t>
  </si>
  <si>
    <t>TESTEIRA EM GRANITO CINZA ANDORINHA</t>
  </si>
  <si>
    <t>DIV-PED-015</t>
  </si>
  <si>
    <t>DIVISÓRIA EM GRANITO CINZA ANDORINHA E = 3 CM, INCLUSIVE FERRAGENS EM LATÃO CROMADO</t>
  </si>
  <si>
    <t>ESQ-POR-060</t>
  </si>
  <si>
    <t>PORTA EM MADEIRA DE LEI ESPECIAL COMPLETA 90 X 210 CM, PARA PINTURA, PARA P.N.E., COM PROTEÇÃO INFERIOR EM LAMINADO MELAMÍNICO, INCLUSIVE FERRAGENS E MAÇANETA TIPO ALAVANCA (P2)</t>
  </si>
  <si>
    <t>SER-POR-055</t>
  </si>
  <si>
    <t>PORTÃO DE GRADE COLOCADO COM CADEADO</t>
  </si>
  <si>
    <t>unid.</t>
  </si>
  <si>
    <t>1.8.16</t>
  </si>
  <si>
    <t>PIN-LIX-005</t>
  </si>
  <si>
    <t>LIXAMENTO MANUAL EM PAREDE PARA REMOÇÃO DE TINTA</t>
  </si>
  <si>
    <t>1.6.6</t>
  </si>
  <si>
    <t>PIN-ACR-005</t>
  </si>
  <si>
    <t>PINTURA ACRÍLICA EM PAREDE, DUAS (2) DEMÃOS, EXCLUSIVE SELADOR ACRÍLICO E MASSA ACRÍLICA/CORRIDA (PVA)</t>
  </si>
  <si>
    <t>PIN-ESM-005</t>
  </si>
  <si>
    <t>PINTURA ESMALTE EM ESQUADRIAS DE FERRO, DUAS (2) DEMÃOS, INCLUSIVE UMA (1) DEMÃO DE FUNDO ANTICORROSIVO</t>
  </si>
  <si>
    <t>PIN-VER-015</t>
  </si>
  <si>
    <t>PINTURA COM VERNIZ SINTÉTICO MARÍTIMO EM ESQUADRIAS DE MADEIRA, DUAS (2) DEMÃOS, ACABAMENTO TIPO ACETINADO (BRILHO SÚTIL)</t>
  </si>
  <si>
    <t>DEMOLIÇÃO DE REVESTIMENTO CERÂMICO, AZULEJO OU LADRILHO HIDRÁULICO INCLUSIVE AFASTAMENTO</t>
  </si>
  <si>
    <t>DEM-REV-010</t>
  </si>
  <si>
    <t>1.4.4</t>
  </si>
  <si>
    <t>CHUVEIRO-ELÉTRICO CROMADO 1/2"</t>
  </si>
  <si>
    <t>MET-CHU-025</t>
  </si>
  <si>
    <t>PISO CIMENTADO COM ARGAMASSA, TRAÇO 1:3 (CIMENTO E AREIA), ESP. 30MM, ACABAMENTO DESEMPENADO E FELTRADO, MODULAÇÃO DE 100X100CM, INCLUSIVE JUNTA PLÁSTICA</t>
  </si>
  <si>
    <t>PIS-CIM-020</t>
  </si>
  <si>
    <t>REDE DE VÔLEI COM PEDESTAL PARA JUIZ</t>
  </si>
  <si>
    <t>EQP-ESP-015</t>
  </si>
  <si>
    <t>PORTÃO EM TUBO GALVANIZADO 2 1/2" COM TELA FIO 12 # 1/2"</t>
  </si>
  <si>
    <t>SER-POR-075</t>
  </si>
  <si>
    <t>1.9.2</t>
  </si>
  <si>
    <t>CORRIMÃO SIMPLES EM TUBO DE AÇO INOX D = 1 1/2" - FIXADO EM ALVENARIA</t>
  </si>
  <si>
    <t>SER-COR-020</t>
  </si>
  <si>
    <t>GUARDA-CORPO EM AÇO INOX D = 1 1/2", COM SUBDIVISÕES EM TUBO DE AÇO INOX D = 1/2", H = 1,05 M - COM CORRIMÃO SIMPLES DE TUBO DE AÇO INOX D = 1 1/2"</t>
  </si>
  <si>
    <t>SER-COR-035</t>
  </si>
  <si>
    <t>1.12.3</t>
  </si>
  <si>
    <t>1.12.4</t>
  </si>
  <si>
    <t>1.13</t>
  </si>
  <si>
    <t>VIDRO</t>
  </si>
  <si>
    <t>1.13.1</t>
  </si>
  <si>
    <t>1.13.2</t>
  </si>
  <si>
    <t>ESPELHO (60X90CM) ESP.4MM INCLUSIVE FIXAÇÃO COM PARAFUSO FINESSON - FORNECIMENTO E INSTALAÇÃO</t>
  </si>
  <si>
    <t>VID-ESP-005</t>
  </si>
  <si>
    <t>VIDRO IMPRESSO (FANTASIA) TIPO CANELADO OU MARTELADO INCOLOR, ESP. 3MM OU 4MM, INCLUSIVE FIXAÇÃO E VEDAÇÃO COM GUARNIÇÃO/GAXETA DE BORRACHA NEOPRENE, FORNECIMENTO E INSTALAÇÃO, EXCLUSIVE CAIXILHO/PERFIL</t>
  </si>
  <si>
    <t>VID-FAN-010</t>
  </si>
  <si>
    <t>1.8.17</t>
  </si>
  <si>
    <r>
      <rPr>
        <sz val="6"/>
        <rFont val="Arial"/>
        <family val="2"/>
      </rPr>
      <t>PLU-CON-005</t>
    </r>
  </si>
  <si>
    <t>CONDUTOR DE AP DO TELHADO EM TUBO PVC ESGOTO, INCLUSIVE CONEXÕES E SUPORTES, 100 MM</t>
  </si>
  <si>
    <t>PROJETOR EXTERNO PARA LÂMPADA A VAPOR DE MERCÚRIO , DE IODETO METÁLICO OU DE SÓDIO, COM ÂNGULO REGULÁVEL, COM ALOJAMENTO PARA REATOR, COMPLETO</t>
  </si>
  <si>
    <t>ELE-PRO-005</t>
  </si>
  <si>
    <t>REVESTIMENTO NATADO LISO, ESP. 5MM, APLICAÇÃO COM DESEMPENADEIRA METÁLICA, PREPARO MECÂNICO</t>
  </si>
  <si>
    <t>ED-9071</t>
  </si>
  <si>
    <t>PISO CIMENTADO COM ARGAMASSA, TRAÇO 1:3 (CIMENTO E AREIA), COM ADITIVO IMPERMEABILIZANTE, ESP. 25MM, ACABAMENTO DESEMPENADO E FELTRADO</t>
  </si>
  <si>
    <t>PIS-CIM-100</t>
  </si>
  <si>
    <t>1.6.7</t>
  </si>
  <si>
    <t>FORNECIMENTO E ASSENTAMENTO DE PORTA EM ALUMÍNIO, TIPO VENEZIANA, DE ABRIR, ACABAMENTO ANODIZADO NATURAL, INCLUSIVE FECHADURA E MARCO</t>
  </si>
  <si>
    <t>ED-7576</t>
  </si>
  <si>
    <t>1.5.6</t>
  </si>
  <si>
    <t>APLICAÇÃO DE LONA PRETA, ESP. 150 MICRAS, INCLUSIVE FORNECIMENTO</t>
  </si>
  <si>
    <t>PIS-LON-005</t>
  </si>
  <si>
    <t>COMPOSIÇÃO</t>
  </si>
  <si>
    <t>PONTO DE EMBUTIR PARA ENTRADA DE ENERGIA DO CHUVEIRO, COM PLACA 4"X2" DE UM (1) POSTO, COM ELETRODUTO FLEXÍVEL CORRUGADO, ANTI-CHAMA, DN 25MM (3/4"), EMBUTIDO NA ALVENARIA E CABO DE COBRE FLEXÍVEL, CLASSE 5, ISOLAMENTO TIPO LSHF/ATOX, NÃO HALOGENADO, SEÇÃO 6MM2 (70°C-450/750V), COM DISTÂNCIA DE ATÉ DEZ (10) METROS DO PONTO DE DERIVAÇÃO, INCLUSIVE CAIXA DE LIGAÇÃO, SUPORTE E FIXAÇÃO DO ELETRODUTO COM ENCHIMENTO DO RASGO NA ALVENARIA/CONCRETO COM ARGAMASSA</t>
  </si>
  <si>
    <t>1.5.7</t>
  </si>
  <si>
    <t>APLICAÇÃO DE SELANTE, MASTIQUE ELÁSTICO, EM JUNTA DE DILAÇÃO, DIMENSÃO 20X10 MM, FATOR DE FORMA 1:2, EXCLUSIVE DELIMITADOR DE PROFUNDIDADE</t>
  </si>
  <si>
    <t>PIS-JUN-005</t>
  </si>
  <si>
    <t>ORÇAMENTO</t>
  </si>
  <si>
    <t>1.6.8</t>
  </si>
  <si>
    <t>PINTURA EPÓXI EM PISO, DUAS (2) DEMÃOS, EXCLUSIVE PRIMER EPÓXI, INCLUSIVE LIMPEZA DA SUPERFÍCIE A SER APLICADO MATERIAL</t>
  </si>
  <si>
    <t>ED-9937</t>
  </si>
  <si>
    <t>PREPARAÇÃO PARA EMASSAMENTO OU PINTURA (LÁTEX/ACRÍLICA) EM PAREDE, INCLUSIVE UMA (1) DEMÃO DE SELADOR ACRÍLICO</t>
  </si>
  <si>
    <t>CUBA DE LOUÇA BRANCA DE SOBREPOR, FORMATO OVAL, INCLUSIVE VÁLVULA DE ESCOAMENTO DE METAL COM ACABAMENTO CROMADO, SIFÃO DE METAL TIPO COPO COM ACABAMENTO CROMADO, FORNECIMENTO E INSTALAÇÃO</t>
  </si>
  <si>
    <t>LOU-CUB-010</t>
  </si>
  <si>
    <t>LOCAL: Rua Eduardo Reis- Centro - Rodeiro/MG</t>
  </si>
  <si>
    <t>LAJE DE TRANSIÇÃO E = 8 CM, FCK = 25 MPA USINADO (MECANIZADO), INCLUSIVE TELA 0,97 KG/M2 E ACABAMENTO NIVEL ZERO</t>
  </si>
  <si>
    <t>FECHAMENTO COM CHAPA DE AÇO PERFURADA, INCLUSIVE PERFIS METÁLICOS PARA SUPORTE E PINTURA</t>
  </si>
  <si>
    <t>1.12.5</t>
  </si>
  <si>
    <t>1.6.9</t>
  </si>
  <si>
    <t>PINTURA ESMALTE EM ESQUADRIAS DE FERRO, DUAS (2) DEMÃOS, INCLUSIVE UMA (1) DEMÃO DE FUNDO ANTICORROSIVO (CHAPAS METÁLICAS)</t>
  </si>
  <si>
    <t>FORNECIMENTO E ASSENTAMENTO DE JANELA VENEZIANA FIXAS METALON</t>
  </si>
  <si>
    <t>SER-JAN-020</t>
  </si>
  <si>
    <t xml:space="preserve">REGIÃO/MÊS DE REFERÊNCIA: PREÇO SETOP - Região Leste - c/ Desoneração - Março /2022 </t>
  </si>
  <si>
    <t>DATA: 04/05/2022</t>
  </si>
  <si>
    <t>PIN-SEL-005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</si>
</sst>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0;###0"/>
    <numFmt numFmtId="165" formatCode="#,##0;#,##0"/>
    <numFmt numFmtId="166" formatCode="###0.00;###0.00"/>
    <numFmt numFmtId="167" formatCode="_(* #,##0.00_);_(* \(#,##0.00\);_(* &quot;-&quot;??_);_(@_)"/>
    <numFmt numFmtId="168" formatCode="_-* #,##0.00_-;[Red]\-* #,##0.00_-;_-* &quot;-&quot;??_-;_-@_-"/>
    <numFmt numFmtId="169" formatCode="0000"/>
  </numFmts>
  <fonts count="3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8"/>
      <name val="Times New Roman"/>
      <family val="1"/>
    </font>
    <font>
      <sz val="10"/>
      <color rgb="FF000000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8"/>
      <color theme="1" tint="4.9989318521683403E-2"/>
      <name val="Arial"/>
      <family val="2"/>
    </font>
    <font>
      <sz val="7"/>
      <name val="Arial"/>
      <family val="2"/>
    </font>
    <font>
      <sz val="7"/>
      <color rgb="FF010000"/>
      <name val="Arial"/>
      <family val="2"/>
    </font>
    <font>
      <sz val="7"/>
      <color rgb="FF000000"/>
      <name val="Arial"/>
      <family val="2"/>
    </font>
    <font>
      <b/>
      <sz val="8"/>
      <color rgb="FF010000"/>
      <name val="Century Gothic"/>
      <family val="2"/>
    </font>
    <font>
      <sz val="7"/>
      <color theme="1" tint="4.9989318521683403E-2"/>
      <name val="Arial"/>
      <family val="2"/>
    </font>
    <font>
      <b/>
      <sz val="8"/>
      <color rgb="FF010000"/>
      <name val="Arial"/>
      <family val="2"/>
    </font>
    <font>
      <sz val="9"/>
      <color rgb="FF000000"/>
      <name val="Arial"/>
      <family val="2"/>
    </font>
    <font>
      <b/>
      <sz val="16"/>
      <color rgb="FF000000"/>
      <name val="Bookman Old Style"/>
      <family val="1"/>
    </font>
    <font>
      <b/>
      <sz val="10"/>
      <name val="Arial"/>
      <family val="2"/>
    </font>
    <font>
      <sz val="10"/>
      <color rgb="FF000000"/>
      <name val="Bookman Old Style"/>
      <family val="1"/>
    </font>
    <font>
      <sz val="7"/>
      <color indexed="8"/>
      <name val="Arial"/>
      <family val="2"/>
    </font>
    <font>
      <sz val="8"/>
      <color rgb="FF010000"/>
      <name val="Century Gothic"/>
      <family val="2"/>
    </font>
    <font>
      <sz val="6"/>
      <color rgb="FF010000"/>
      <name val="Arial"/>
      <family val="2"/>
    </font>
    <font>
      <sz val="10"/>
      <color rgb="FF000000"/>
      <name val="Arial"/>
      <family val="2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10000"/>
      </top>
      <bottom style="thin">
        <color rgb="FF01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1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1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43" fontId="17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/>
    <xf numFmtId="167" fontId="19" fillId="0" borderId="0" applyFont="0" applyFill="0" applyBorder="0" applyAlignment="0" applyProtection="0"/>
  </cellStyleXfs>
  <cellXfs count="227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44" fontId="5" fillId="0" borderId="0" xfId="2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top"/>
    </xf>
    <xf numFmtId="43" fontId="0" fillId="0" borderId="0" xfId="0" applyNumberFormat="1" applyFill="1" applyBorder="1" applyAlignment="1">
      <alignment horizontal="left" vertical="top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166" fontId="12" fillId="0" borderId="16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66" fontId="12" fillId="0" borderId="1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168" fontId="21" fillId="3" borderId="14" xfId="4" applyNumberFormat="1" applyFont="1" applyFill="1" applyBorder="1" applyAlignment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 wrapText="1"/>
    </xf>
    <xf numFmtId="169" fontId="25" fillId="2" borderId="21" xfId="0" applyNumberFormat="1" applyFont="1" applyFill="1" applyBorder="1" applyAlignment="1" applyProtection="1">
      <alignment horizontal="center" vertical="center" wrapText="1"/>
    </xf>
    <xf numFmtId="0" fontId="26" fillId="3" borderId="11" xfId="4" applyFont="1" applyFill="1" applyBorder="1" applyAlignment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vertical="center" wrapText="1"/>
    </xf>
    <xf numFmtId="169" fontId="27" fillId="2" borderId="21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vertical="center"/>
    </xf>
    <xf numFmtId="2" fontId="21" fillId="0" borderId="11" xfId="17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43" fontId="12" fillId="0" borderId="1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/>
    </xf>
    <xf numFmtId="0" fontId="2" fillId="0" borderId="26" xfId="0" applyFont="1" applyFill="1" applyBorder="1" applyAlignment="1">
      <alignment vertical="top"/>
    </xf>
    <xf numFmtId="0" fontId="2" fillId="0" borderId="27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32" xfId="0" applyFont="1" applyFill="1" applyBorder="1" applyAlignment="1">
      <alignment vertical="top"/>
    </xf>
    <xf numFmtId="0" fontId="2" fillId="0" borderId="33" xfId="0" applyFont="1" applyFill="1" applyBorder="1" applyAlignment="1">
      <alignment vertical="top"/>
    </xf>
    <xf numFmtId="0" fontId="5" fillId="2" borderId="1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9" fontId="23" fillId="0" borderId="11" xfId="0" applyNumberFormat="1" applyFont="1" applyFill="1" applyBorder="1" applyAlignment="1" applyProtection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justify" vertical="center"/>
    </xf>
    <xf numFmtId="0" fontId="23" fillId="0" borderId="11" xfId="0" applyNumberFormat="1" applyFont="1" applyFill="1" applyBorder="1" applyAlignment="1" applyProtection="1">
      <alignment horizontal="left" vertical="top" wrapText="1"/>
    </xf>
    <xf numFmtId="0" fontId="11" fillId="0" borderId="4" xfId="0" applyFont="1" applyFill="1" applyBorder="1" applyAlignment="1">
      <alignment horizontal="center" vertical="center" wrapText="1"/>
    </xf>
    <xf numFmtId="43" fontId="21" fillId="0" borderId="11" xfId="17" applyNumberFormat="1" applyFont="1" applyFill="1" applyBorder="1" applyAlignment="1">
      <alignment horizontal="center" vertical="center" wrapText="1"/>
    </xf>
    <xf numFmtId="43" fontId="21" fillId="0" borderId="11" xfId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/>
    </xf>
    <xf numFmtId="0" fontId="23" fillId="0" borderId="42" xfId="0" applyNumberFormat="1" applyFont="1" applyFill="1" applyBorder="1" applyAlignment="1" applyProtection="1">
      <alignment horizontal="left" vertical="center" wrapText="1"/>
    </xf>
    <xf numFmtId="49" fontId="32" fillId="0" borderId="14" xfId="0" applyNumberFormat="1" applyFont="1" applyBorder="1" applyAlignment="1">
      <alignment horizontal="center" vertical="center" wrapText="1"/>
    </xf>
    <xf numFmtId="2" fontId="11" fillId="0" borderId="11" xfId="0" applyNumberFormat="1" applyFont="1" applyFill="1" applyBorder="1" applyAlignment="1">
      <alignment horizontal="center" vertical="center" wrapText="1"/>
    </xf>
    <xf numFmtId="49" fontId="32" fillId="0" borderId="45" xfId="0" applyNumberFormat="1" applyFont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justify" vertical="center"/>
    </xf>
    <xf numFmtId="49" fontId="32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vertical="center" wrapText="1"/>
    </xf>
    <xf numFmtId="0" fontId="23" fillId="0" borderId="21" xfId="0" applyNumberFormat="1" applyFont="1" applyFill="1" applyBorder="1" applyAlignment="1" applyProtection="1">
      <alignment horizontal="left" vertical="top" wrapText="1"/>
    </xf>
    <xf numFmtId="0" fontId="23" fillId="0" borderId="36" xfId="0" applyNumberFormat="1" applyFont="1" applyFill="1" applyBorder="1" applyAlignment="1" applyProtection="1">
      <alignment horizontal="justify" vertical="center"/>
    </xf>
    <xf numFmtId="0" fontId="22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2" fontId="11" fillId="0" borderId="11" xfId="1" applyNumberFormat="1" applyFont="1" applyFill="1" applyBorder="1" applyAlignment="1">
      <alignment horizontal="center" vertical="center" wrapText="1"/>
    </xf>
    <xf numFmtId="0" fontId="11" fillId="0" borderId="11" xfId="4" applyFont="1" applyFill="1" applyBorder="1" applyAlignment="1">
      <alignment horizontal="center" vertical="center"/>
    </xf>
    <xf numFmtId="0" fontId="23" fillId="0" borderId="21" xfId="0" applyNumberFormat="1" applyFont="1" applyFill="1" applyBorder="1" applyAlignment="1" applyProtection="1">
      <alignment horizontal="justify" vertical="center"/>
    </xf>
    <xf numFmtId="169" fontId="25" fillId="2" borderId="36" xfId="0" applyNumberFormat="1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3" fillId="0" borderId="11" xfId="0" applyNumberFormat="1" applyFont="1" applyFill="1" applyBorder="1" applyAlignment="1" applyProtection="1">
      <alignment horizontal="center" vertical="center" wrapText="1"/>
    </xf>
    <xf numFmtId="0" fontId="34" fillId="0" borderId="11" xfId="0" applyNumberFormat="1" applyFont="1" applyFill="1" applyBorder="1" applyAlignment="1" applyProtection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169" fontId="23" fillId="0" borderId="14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64" fontId="20" fillId="2" borderId="16" xfId="0" applyNumberFormat="1" applyFont="1" applyFill="1" applyBorder="1" applyAlignment="1">
      <alignment horizontal="center" vertical="center" wrapText="1"/>
    </xf>
    <xf numFmtId="164" fontId="20" fillId="2" borderId="17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165" fontId="22" fillId="0" borderId="5" xfId="0" applyNumberFormat="1" applyFont="1" applyFill="1" applyBorder="1" applyAlignment="1">
      <alignment horizontal="center" vertical="center" wrapText="1"/>
    </xf>
    <xf numFmtId="165" fontId="22" fillId="0" borderId="16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65" fontId="20" fillId="0" borderId="16" xfId="0" applyNumberFormat="1" applyFont="1" applyFill="1" applyBorder="1" applyAlignment="1">
      <alignment horizontal="center" vertical="center" wrapText="1"/>
    </xf>
    <xf numFmtId="0" fontId="23" fillId="0" borderId="49" xfId="0" applyNumberFormat="1" applyFont="1" applyFill="1" applyBorder="1" applyAlignment="1" applyProtection="1">
      <alignment horizontal="center" vertical="center"/>
    </xf>
    <xf numFmtId="0" fontId="24" fillId="0" borderId="49" xfId="0" applyFont="1" applyFill="1" applyBorder="1" applyAlignment="1">
      <alignment horizontal="left" vertical="center" wrapText="1"/>
    </xf>
    <xf numFmtId="166" fontId="12" fillId="0" borderId="49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top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Fill="1" applyBorder="1" applyAlignment="1">
      <alignment horizontal="center" vertical="center" wrapText="1"/>
    </xf>
    <xf numFmtId="0" fontId="23" fillId="0" borderId="49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166" fontId="11" fillId="0" borderId="11" xfId="0" applyNumberFormat="1" applyFont="1" applyFill="1" applyBorder="1" applyAlignment="1">
      <alignment horizontal="center" vertical="center" wrapText="1"/>
    </xf>
    <xf numFmtId="43" fontId="11" fillId="0" borderId="11" xfId="1" applyFont="1" applyFill="1" applyBorder="1" applyAlignment="1">
      <alignment horizontal="center" vertical="center" wrapText="1"/>
    </xf>
    <xf numFmtId="43" fontId="11" fillId="0" borderId="11" xfId="1" applyFont="1" applyFill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left" vertical="center" wrapText="1"/>
    </xf>
    <xf numFmtId="43" fontId="11" fillId="0" borderId="4" xfId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center" vertical="center" wrapText="1"/>
    </xf>
    <xf numFmtId="43" fontId="11" fillId="0" borderId="4" xfId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left" vertical="center" wrapText="1"/>
    </xf>
    <xf numFmtId="0" fontId="12" fillId="0" borderId="11" xfId="1" applyNumberFormat="1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top"/>
    </xf>
    <xf numFmtId="0" fontId="31" fillId="0" borderId="34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31" fillId="0" borderId="31" xfId="0" applyFont="1" applyFill="1" applyBorder="1" applyAlignment="1">
      <alignment horizontal="center" vertical="top"/>
    </xf>
    <xf numFmtId="43" fontId="14" fillId="2" borderId="2" xfId="1" applyFont="1" applyFill="1" applyBorder="1" applyAlignment="1">
      <alignment horizontal="center" vertical="center" wrapText="1"/>
    </xf>
    <xf numFmtId="43" fontId="14" fillId="2" borderId="3" xfId="1" applyFont="1" applyFill="1" applyBorder="1" applyAlignment="1">
      <alignment horizontal="center" vertical="center" wrapText="1"/>
    </xf>
    <xf numFmtId="43" fontId="14" fillId="2" borderId="4" xfId="1" applyFont="1" applyFill="1" applyBorder="1" applyAlignment="1">
      <alignment horizontal="center" vertical="center" wrapText="1"/>
    </xf>
    <xf numFmtId="0" fontId="12" fillId="2" borderId="2" xfId="1" applyNumberFormat="1" applyFont="1" applyFill="1" applyBorder="1" applyAlignment="1">
      <alignment horizontal="left" vertical="top" wrapText="1"/>
    </xf>
    <xf numFmtId="0" fontId="12" fillId="2" borderId="3" xfId="1" applyNumberFormat="1" applyFont="1" applyFill="1" applyBorder="1" applyAlignment="1">
      <alignment horizontal="left" vertical="top" wrapText="1"/>
    </xf>
    <xf numFmtId="0" fontId="12" fillId="2" borderId="4" xfId="1" applyNumberFormat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4" fontId="11" fillId="0" borderId="46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47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3" fontId="28" fillId="4" borderId="2" xfId="0" applyNumberFormat="1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43" fontId="12" fillId="0" borderId="11" xfId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13" fillId="0" borderId="4" xfId="1" applyNumberFormat="1" applyFont="1" applyFill="1" applyBorder="1" applyAlignment="1">
      <alignment horizontal="center" vertical="center" wrapText="1"/>
    </xf>
    <xf numFmtId="4" fontId="11" fillId="0" borderId="43" xfId="0" applyNumberFormat="1" applyFont="1" applyBorder="1" applyAlignment="1">
      <alignment horizontal="center" vertical="center" wrapText="1"/>
    </xf>
    <xf numFmtId="4" fontId="11" fillId="0" borderId="38" xfId="0" applyNumberFormat="1" applyFont="1" applyBorder="1" applyAlignment="1">
      <alignment horizontal="center" vertical="center" wrapText="1"/>
    </xf>
    <xf numFmtId="4" fontId="11" fillId="0" borderId="44" xfId="0" applyNumberFormat="1" applyFont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left" vertical="top" wrapText="1"/>
    </xf>
    <xf numFmtId="0" fontId="13" fillId="2" borderId="4" xfId="1" applyNumberFormat="1" applyFont="1" applyFill="1" applyBorder="1" applyAlignment="1">
      <alignment horizontal="left" vertical="top" wrapText="1"/>
    </xf>
    <xf numFmtId="43" fontId="14" fillId="2" borderId="2" xfId="1" applyNumberFormat="1" applyFont="1" applyFill="1" applyBorder="1" applyAlignment="1">
      <alignment horizontal="center" vertical="center" wrapText="1"/>
    </xf>
    <xf numFmtId="0" fontId="14" fillId="2" borderId="3" xfId="1" applyNumberFormat="1" applyFont="1" applyFill="1" applyBorder="1" applyAlignment="1">
      <alignment horizontal="center" vertical="center" wrapText="1"/>
    </xf>
    <xf numFmtId="0" fontId="14" fillId="2" borderId="4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10" fontId="16" fillId="0" borderId="3" xfId="3" applyNumberFormat="1" applyFont="1" applyFill="1" applyBorder="1" applyAlignment="1">
      <alignment horizontal="center" vertical="top"/>
    </xf>
    <xf numFmtId="10" fontId="16" fillId="0" borderId="4" xfId="3" applyNumberFormat="1" applyFont="1" applyFill="1" applyBorder="1" applyAlignment="1">
      <alignment horizontal="center" vertical="top"/>
    </xf>
    <xf numFmtId="10" fontId="4" fillId="0" borderId="2" xfId="0" applyNumberFormat="1" applyFont="1" applyFill="1" applyBorder="1" applyAlignment="1">
      <alignment horizontal="center" vertical="top" wrapText="1"/>
    </xf>
    <xf numFmtId="10" fontId="4" fillId="0" borderId="3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4" fontId="11" fillId="0" borderId="37" xfId="0" applyNumberFormat="1" applyFont="1" applyBorder="1" applyAlignment="1">
      <alignment horizontal="center" vertical="center" wrapText="1"/>
    </xf>
    <xf numFmtId="4" fontId="11" fillId="0" borderId="39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4" fontId="11" fillId="0" borderId="41" xfId="0" applyNumberFormat="1" applyFont="1" applyBorder="1" applyAlignment="1">
      <alignment horizontal="center" vertical="center" wrapText="1"/>
    </xf>
    <xf numFmtId="4" fontId="11" fillId="0" borderId="40" xfId="0" applyNumberFormat="1" applyFont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left" vertical="center" wrapText="1"/>
    </xf>
    <xf numFmtId="43" fontId="11" fillId="2" borderId="3" xfId="1" applyFont="1" applyFill="1" applyBorder="1" applyAlignment="1">
      <alignment horizontal="left" vertical="center" wrapText="1"/>
    </xf>
    <xf numFmtId="43" fontId="11" fillId="2" borderId="4" xfId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11" fillId="0" borderId="5" xfId="1" applyFont="1" applyFill="1" applyBorder="1" applyAlignment="1">
      <alignment horizontal="left" vertical="center" wrapText="1"/>
    </xf>
    <xf numFmtId="43" fontId="11" fillId="0" borderId="6" xfId="1" applyFont="1" applyFill="1" applyBorder="1" applyAlignment="1">
      <alignment horizontal="left" vertical="center" wrapText="1"/>
    </xf>
    <xf numFmtId="43" fontId="11" fillId="0" borderId="7" xfId="1" applyFont="1" applyFill="1" applyBorder="1" applyAlignment="1">
      <alignment horizontal="left" vertical="center" wrapText="1"/>
    </xf>
    <xf numFmtId="2" fontId="11" fillId="0" borderId="12" xfId="0" applyNumberFormat="1" applyFont="1" applyFill="1" applyBorder="1" applyAlignment="1" applyProtection="1">
      <alignment horizontal="center" vertical="center"/>
    </xf>
    <xf numFmtId="2" fontId="11" fillId="0" borderId="13" xfId="0" applyNumberFormat="1" applyFont="1" applyFill="1" applyBorder="1" applyAlignment="1" applyProtection="1">
      <alignment horizontal="center" vertical="center"/>
    </xf>
    <xf numFmtId="2" fontId="11" fillId="0" borderId="14" xfId="0" applyNumberFormat="1" applyFont="1" applyFill="1" applyBorder="1" applyAlignment="1" applyProtection="1">
      <alignment horizontal="center" vertical="center"/>
    </xf>
    <xf numFmtId="43" fontId="12" fillId="0" borderId="49" xfId="1" applyFont="1" applyFill="1" applyBorder="1" applyAlignment="1">
      <alignment horizontal="center" vertical="center" wrapText="1"/>
    </xf>
    <xf numFmtId="43" fontId="11" fillId="0" borderId="49" xfId="1" applyFont="1" applyFill="1" applyBorder="1" applyAlignment="1">
      <alignment horizontal="left" vertical="center" wrapText="1"/>
    </xf>
    <xf numFmtId="43" fontId="11" fillId="0" borderId="49" xfId="1" applyFont="1" applyFill="1" applyBorder="1" applyAlignment="1">
      <alignment horizontal="center" vertical="center" wrapText="1"/>
    </xf>
    <xf numFmtId="0" fontId="12" fillId="2" borderId="8" xfId="1" applyNumberFormat="1" applyFont="1" applyFill="1" applyBorder="1" applyAlignment="1">
      <alignment horizontal="left" vertical="top" wrapText="1"/>
    </xf>
    <xf numFmtId="0" fontId="12" fillId="2" borderId="9" xfId="1" applyNumberFormat="1" applyFont="1" applyFill="1" applyBorder="1" applyAlignment="1">
      <alignment horizontal="left" vertical="top" wrapText="1"/>
    </xf>
    <xf numFmtId="0" fontId="12" fillId="2" borderId="10" xfId="1" applyNumberFormat="1" applyFont="1" applyFill="1" applyBorder="1" applyAlignment="1">
      <alignment horizontal="left" vertical="top" wrapText="1"/>
    </xf>
    <xf numFmtId="0" fontId="13" fillId="2" borderId="8" xfId="1" applyNumberFormat="1" applyFont="1" applyFill="1" applyBorder="1" applyAlignment="1">
      <alignment horizontal="left" vertical="top" wrapText="1"/>
    </xf>
    <xf numFmtId="0" fontId="13" fillId="2" borderId="10" xfId="1" applyNumberFormat="1" applyFont="1" applyFill="1" applyBorder="1" applyAlignment="1">
      <alignment horizontal="left" vertical="top" wrapText="1"/>
    </xf>
    <xf numFmtId="43" fontId="14" fillId="2" borderId="8" xfId="1" applyNumberFormat="1" applyFont="1" applyFill="1" applyBorder="1" applyAlignment="1">
      <alignment horizontal="center" vertical="center" wrapText="1"/>
    </xf>
    <xf numFmtId="0" fontId="14" fillId="2" borderId="9" xfId="1" applyNumberFormat="1" applyFont="1" applyFill="1" applyBorder="1" applyAlignment="1">
      <alignment horizontal="center" vertical="center" wrapText="1"/>
    </xf>
    <xf numFmtId="0" fontId="14" fillId="2" borderId="10" xfId="1" applyNumberFormat="1" applyFont="1" applyFill="1" applyBorder="1" applyAlignment="1">
      <alignment horizontal="center" vertical="center" wrapText="1"/>
    </xf>
    <xf numFmtId="44" fontId="4" fillId="0" borderId="2" xfId="2" applyFont="1" applyFill="1" applyBorder="1" applyAlignment="1">
      <alignment horizontal="center" vertical="center" wrapText="1"/>
    </xf>
    <xf numFmtId="44" fontId="4" fillId="0" borderId="3" xfId="2" applyFont="1" applyFill="1" applyBorder="1" applyAlignment="1">
      <alignment horizontal="center" vertical="center" wrapText="1"/>
    </xf>
    <xf numFmtId="44" fontId="4" fillId="0" borderId="4" xfId="2" applyFont="1" applyFill="1" applyBorder="1" applyAlignment="1">
      <alignment horizontal="center" vertical="center" wrapText="1"/>
    </xf>
  </cellXfs>
  <cellStyles count="18">
    <cellStyle name="Moeda" xfId="2" builtinId="4"/>
    <cellStyle name="Normal" xfId="0" builtinId="0"/>
    <cellStyle name="Normal 10" xfId="13" xr:uid="{00000000-0005-0000-0000-000002000000}"/>
    <cellStyle name="Normal 2" xfId="11" xr:uid="{00000000-0005-0000-0000-000003000000}"/>
    <cellStyle name="Normal 2 2 3" xfId="9" xr:uid="{00000000-0005-0000-0000-000004000000}"/>
    <cellStyle name="Normal 2 3" xfId="8" xr:uid="{00000000-0005-0000-0000-000005000000}"/>
    <cellStyle name="Normal 3" xfId="4" xr:uid="{00000000-0005-0000-0000-000006000000}"/>
    <cellStyle name="Porcentagem" xfId="3" builtinId="5"/>
    <cellStyle name="Porcentagem 2" xfId="14" xr:uid="{00000000-0005-0000-0000-000008000000}"/>
    <cellStyle name="Porcentagem 2 2" xfId="16" xr:uid="{00000000-0005-0000-0000-000009000000}"/>
    <cellStyle name="Porcentagem 3" xfId="6" xr:uid="{00000000-0005-0000-0000-00000A000000}"/>
    <cellStyle name="Separador de milhares 2" xfId="5" xr:uid="{00000000-0005-0000-0000-00000B000000}"/>
    <cellStyle name="Vírgula" xfId="1" builtinId="3"/>
    <cellStyle name="Vírgula 2" xfId="10" xr:uid="{00000000-0005-0000-0000-00000D000000}"/>
    <cellStyle name="Vírgula 2 2" xfId="12" xr:uid="{00000000-0005-0000-0000-00000E000000}"/>
    <cellStyle name="Vírgula 2 3" xfId="15" xr:uid="{00000000-0005-0000-0000-00000F000000}"/>
    <cellStyle name="Vírgula 3" xfId="7" xr:uid="{00000000-0005-0000-0000-000010000000}"/>
    <cellStyle name="Vírgula 4" xfId="17" xr:uid="{00000000-0005-0000-0000-000011000000}"/>
  </cellStyles>
  <dxfs count="47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47626</xdr:rowOff>
    </xdr:from>
    <xdr:to>
      <xdr:col>2</xdr:col>
      <xdr:colOff>152400</xdr:colOff>
      <xdr:row>2</xdr:row>
      <xdr:rowOff>114301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7626"/>
          <a:ext cx="10858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0"/>
  <sheetViews>
    <sheetView tabSelected="1" topLeftCell="A91" workbookViewId="0">
      <selection activeCell="C101" sqref="C101"/>
    </sheetView>
  </sheetViews>
  <sheetFormatPr defaultColWidth="9.33203125" defaultRowHeight="12.75" x14ac:dyDescent="0.2"/>
  <cols>
    <col min="1" max="1" width="5.83203125" customWidth="1"/>
    <col min="2" max="2" width="11.5" customWidth="1"/>
    <col min="3" max="3" width="42" customWidth="1"/>
    <col min="4" max="4" width="8.6640625" customWidth="1"/>
    <col min="5" max="5" width="12.1640625" customWidth="1"/>
    <col min="6" max="6" width="4.6640625" customWidth="1"/>
    <col min="7" max="7" width="1.1640625" customWidth="1"/>
    <col min="8" max="8" width="3.33203125" customWidth="1"/>
    <col min="9" max="9" width="4" customWidth="1"/>
    <col min="10" max="10" width="5.33203125" customWidth="1"/>
    <col min="11" max="11" width="2" customWidth="1"/>
    <col min="12" max="12" width="3.6640625" customWidth="1"/>
    <col min="13" max="13" width="7.83203125" customWidth="1"/>
    <col min="14" max="14" width="2.1640625" customWidth="1"/>
    <col min="16" max="16" width="11.5" bestFit="1" customWidth="1"/>
  </cols>
  <sheetData>
    <row r="1" spans="1:16" ht="20.100000000000001" customHeight="1" x14ac:dyDescent="0.2">
      <c r="A1" s="42"/>
      <c r="B1" s="43"/>
      <c r="C1" s="122" t="s">
        <v>63</v>
      </c>
      <c r="D1" s="122"/>
      <c r="E1" s="122"/>
      <c r="F1" s="122"/>
      <c r="G1" s="122"/>
      <c r="H1" s="122"/>
      <c r="I1" s="122"/>
      <c r="J1" s="122"/>
      <c r="K1" s="122"/>
      <c r="L1" s="122"/>
      <c r="M1" s="123"/>
    </row>
    <row r="2" spans="1:16" ht="15.95" customHeight="1" x14ac:dyDescent="0.2">
      <c r="A2" s="44"/>
      <c r="B2" s="41"/>
      <c r="C2" s="126" t="s">
        <v>64</v>
      </c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6" ht="15.95" customHeight="1" thickBot="1" x14ac:dyDescent="0.25">
      <c r="A3" s="45"/>
      <c r="B3" s="46"/>
      <c r="C3" s="124" t="s">
        <v>65</v>
      </c>
      <c r="D3" s="124"/>
      <c r="E3" s="124"/>
      <c r="F3" s="124"/>
      <c r="G3" s="124"/>
      <c r="H3" s="124"/>
      <c r="I3" s="124"/>
      <c r="J3" s="124"/>
      <c r="K3" s="124"/>
      <c r="L3" s="124"/>
      <c r="M3" s="125"/>
    </row>
    <row r="4" spans="1:16" ht="25.5" customHeight="1" x14ac:dyDescent="0.2">
      <c r="A4" s="166" t="s">
        <v>66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8"/>
    </row>
    <row r="5" spans="1:16" ht="6.75" customHeight="1" x14ac:dyDescent="0.2">
      <c r="A5" s="169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1"/>
    </row>
    <row r="6" spans="1:16" ht="14.1" customHeight="1" x14ac:dyDescent="0.2">
      <c r="A6" s="172" t="s">
        <v>58</v>
      </c>
      <c r="B6" s="173"/>
      <c r="C6" s="173"/>
      <c r="D6" s="173"/>
      <c r="E6" s="174"/>
      <c r="F6" s="175" t="s">
        <v>22</v>
      </c>
      <c r="G6" s="176"/>
      <c r="H6" s="176"/>
      <c r="I6" s="176"/>
      <c r="J6" s="176"/>
      <c r="K6" s="176"/>
      <c r="L6" s="176"/>
      <c r="M6" s="177"/>
    </row>
    <row r="7" spans="1:16" ht="17.45" customHeight="1" x14ac:dyDescent="0.2">
      <c r="A7" s="178" t="s">
        <v>59</v>
      </c>
      <c r="B7" s="179"/>
      <c r="C7" s="179"/>
      <c r="D7" s="179"/>
      <c r="E7" s="180"/>
      <c r="F7" s="178" t="s">
        <v>286</v>
      </c>
      <c r="G7" s="179"/>
      <c r="H7" s="179"/>
      <c r="I7" s="179"/>
      <c r="J7" s="179"/>
      <c r="K7" s="179"/>
      <c r="L7" s="179"/>
      <c r="M7" s="180"/>
    </row>
    <row r="8" spans="1:16" ht="18" customHeight="1" x14ac:dyDescent="0.2">
      <c r="A8" s="178" t="s">
        <v>277</v>
      </c>
      <c r="B8" s="179"/>
      <c r="C8" s="179"/>
      <c r="D8" s="180"/>
      <c r="E8" s="178" t="s">
        <v>0</v>
      </c>
      <c r="F8" s="179"/>
      <c r="G8" s="179"/>
      <c r="H8" s="179"/>
      <c r="I8" s="179"/>
      <c r="J8" s="179"/>
      <c r="K8" s="179"/>
      <c r="L8" s="179"/>
      <c r="M8" s="180"/>
    </row>
    <row r="9" spans="1:16" ht="28.15" customHeight="1" x14ac:dyDescent="0.2">
      <c r="A9" s="178" t="s">
        <v>285</v>
      </c>
      <c r="B9" s="179"/>
      <c r="C9" s="179"/>
      <c r="D9" s="180"/>
      <c r="E9" s="181" t="s">
        <v>1</v>
      </c>
      <c r="F9" s="182"/>
      <c r="G9" s="182"/>
      <c r="H9" s="183"/>
      <c r="I9" s="187" t="s">
        <v>2</v>
      </c>
      <c r="J9" s="188"/>
      <c r="K9" s="188"/>
      <c r="L9" s="188"/>
      <c r="M9" s="189"/>
    </row>
    <row r="10" spans="1:16" ht="14.1" customHeight="1" x14ac:dyDescent="0.2">
      <c r="A10" s="187" t="s">
        <v>32</v>
      </c>
      <c r="B10" s="188"/>
      <c r="C10" s="188"/>
      <c r="D10" s="189"/>
      <c r="E10" s="184"/>
      <c r="F10" s="185"/>
      <c r="G10" s="185"/>
      <c r="H10" s="186"/>
      <c r="I10" s="192" t="s">
        <v>21</v>
      </c>
      <c r="J10" s="193"/>
      <c r="K10" s="13"/>
      <c r="L10" s="190">
        <v>0.28449999999999998</v>
      </c>
      <c r="M10" s="191"/>
    </row>
    <row r="11" spans="1:16" ht="2.1" customHeight="1" x14ac:dyDescent="0.2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</row>
    <row r="12" spans="1:16" ht="34.5" customHeight="1" x14ac:dyDescent="0.2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63" t="s">
        <v>9</v>
      </c>
      <c r="G12" s="164"/>
      <c r="H12" s="165"/>
      <c r="I12" s="163" t="s">
        <v>10</v>
      </c>
      <c r="J12" s="165"/>
      <c r="K12" s="194" t="s">
        <v>8</v>
      </c>
      <c r="L12" s="164"/>
      <c r="M12" s="165"/>
    </row>
    <row r="13" spans="1:16" ht="18" customHeight="1" x14ac:dyDescent="0.2">
      <c r="A13" s="36">
        <v>1</v>
      </c>
      <c r="B13" s="140" t="s">
        <v>60</v>
      </c>
      <c r="C13" s="141"/>
      <c r="D13" s="141"/>
      <c r="E13" s="141"/>
      <c r="F13" s="141"/>
      <c r="G13" s="141"/>
      <c r="H13" s="141"/>
      <c r="I13" s="141"/>
      <c r="J13" s="142"/>
      <c r="K13" s="143"/>
      <c r="L13" s="144"/>
      <c r="M13" s="145"/>
    </row>
    <row r="14" spans="1:16" ht="17.100000000000001" customHeight="1" x14ac:dyDescent="0.2">
      <c r="A14" s="103" t="s">
        <v>13</v>
      </c>
      <c r="B14" s="31"/>
      <c r="C14" s="11" t="s">
        <v>30</v>
      </c>
      <c r="D14" s="6"/>
      <c r="E14" s="6"/>
      <c r="F14" s="134"/>
      <c r="G14" s="135"/>
      <c r="H14" s="136"/>
      <c r="I14" s="134"/>
      <c r="J14" s="136"/>
      <c r="K14" s="128">
        <f>K15</f>
        <v>1574.19</v>
      </c>
      <c r="L14" s="129"/>
      <c r="M14" s="130"/>
    </row>
    <row r="15" spans="1:16" ht="54.75" customHeight="1" x14ac:dyDescent="0.2">
      <c r="A15" s="100" t="s">
        <v>43</v>
      </c>
      <c r="B15" s="24" t="s">
        <v>29</v>
      </c>
      <c r="C15" s="21" t="s">
        <v>20</v>
      </c>
      <c r="D15" s="2" t="s">
        <v>11</v>
      </c>
      <c r="E15" s="3">
        <f>ROUND(1,2)*1</f>
        <v>1</v>
      </c>
      <c r="F15" s="120">
        <v>1225.53</v>
      </c>
      <c r="G15" s="115"/>
      <c r="H15" s="116"/>
      <c r="I15" s="120">
        <f>ROUND(F15*(1+L10),2)</f>
        <v>1574.19</v>
      </c>
      <c r="J15" s="116"/>
      <c r="K15" s="117">
        <f>ROUND(E15*(I15),2)</f>
        <v>1574.19</v>
      </c>
      <c r="L15" s="118"/>
      <c r="M15" s="119"/>
      <c r="P15" s="14"/>
    </row>
    <row r="16" spans="1:16" ht="17.100000000000001" customHeight="1" x14ac:dyDescent="0.2">
      <c r="A16" s="101" t="s">
        <v>14</v>
      </c>
      <c r="B16" s="28"/>
      <c r="C16" s="11" t="s">
        <v>83</v>
      </c>
      <c r="D16" s="6"/>
      <c r="E16" s="6"/>
      <c r="F16" s="134"/>
      <c r="G16" s="135"/>
      <c r="H16" s="136"/>
      <c r="I16" s="134"/>
      <c r="J16" s="136"/>
      <c r="K16" s="128">
        <f>K17+K18+K19</f>
        <v>3571.2200000000003</v>
      </c>
      <c r="L16" s="129"/>
      <c r="M16" s="130"/>
      <c r="P16" s="14"/>
    </row>
    <row r="17" spans="1:13" ht="20.25" customHeight="1" x14ac:dyDescent="0.2">
      <c r="A17" s="100" t="s">
        <v>44</v>
      </c>
      <c r="B17" s="50" t="s">
        <v>85</v>
      </c>
      <c r="C17" s="27" t="s">
        <v>86</v>
      </c>
      <c r="D17" s="2" t="s">
        <v>12</v>
      </c>
      <c r="E17" s="35">
        <v>59.81</v>
      </c>
      <c r="F17" s="195">
        <v>13.14</v>
      </c>
      <c r="G17" s="154"/>
      <c r="H17" s="196"/>
      <c r="I17" s="120">
        <f>ROUND(F17*(1+L10),2)</f>
        <v>16.88</v>
      </c>
      <c r="J17" s="116"/>
      <c r="K17" s="117">
        <f>ROUND(E17*(I17),2)</f>
        <v>1009.59</v>
      </c>
      <c r="L17" s="118"/>
      <c r="M17" s="119"/>
    </row>
    <row r="18" spans="1:13" ht="22.15" customHeight="1" x14ac:dyDescent="0.2">
      <c r="A18" s="100" t="s">
        <v>45</v>
      </c>
      <c r="B18" s="50" t="s">
        <v>87</v>
      </c>
      <c r="C18" s="27" t="s">
        <v>88</v>
      </c>
      <c r="D18" s="26" t="s">
        <v>99</v>
      </c>
      <c r="E18" s="35">
        <v>1.7</v>
      </c>
      <c r="F18" s="197">
        <v>111.15</v>
      </c>
      <c r="G18" s="138"/>
      <c r="H18" s="198"/>
      <c r="I18" s="120">
        <f>ROUND(F18*(1+L10),2)</f>
        <v>142.77000000000001</v>
      </c>
      <c r="J18" s="116"/>
      <c r="K18" s="117">
        <f>ROUND(E18*(I18),2)</f>
        <v>242.71</v>
      </c>
      <c r="L18" s="118"/>
      <c r="M18" s="119"/>
    </row>
    <row r="19" spans="1:13" ht="21" customHeight="1" x14ac:dyDescent="0.2">
      <c r="A19" s="102" t="s">
        <v>84</v>
      </c>
      <c r="B19" s="30" t="s">
        <v>225</v>
      </c>
      <c r="C19" s="27" t="s">
        <v>224</v>
      </c>
      <c r="D19" s="54" t="s">
        <v>12</v>
      </c>
      <c r="E19" s="35">
        <v>121.92</v>
      </c>
      <c r="F19" s="120">
        <v>14.81</v>
      </c>
      <c r="G19" s="115"/>
      <c r="H19" s="116"/>
      <c r="I19" s="120">
        <f>ROUND(F19*(1+L10),2)</f>
        <v>19.02</v>
      </c>
      <c r="J19" s="116"/>
      <c r="K19" s="117">
        <f t="shared" ref="K19" si="0">ROUND(E19*(I19),2)</f>
        <v>2318.92</v>
      </c>
      <c r="L19" s="118"/>
      <c r="M19" s="119"/>
    </row>
    <row r="20" spans="1:13" ht="18" customHeight="1" x14ac:dyDescent="0.2">
      <c r="A20" s="20" t="s">
        <v>42</v>
      </c>
      <c r="B20" s="74"/>
      <c r="C20" s="75" t="s">
        <v>89</v>
      </c>
      <c r="D20" s="6"/>
      <c r="E20" s="6"/>
      <c r="F20" s="134"/>
      <c r="G20" s="135"/>
      <c r="H20" s="136"/>
      <c r="I20" s="134"/>
      <c r="J20" s="136"/>
      <c r="K20" s="128">
        <f>K21</f>
        <v>3106.44</v>
      </c>
      <c r="L20" s="129"/>
      <c r="M20" s="130"/>
    </row>
    <row r="21" spans="1:13" ht="30.75" customHeight="1" x14ac:dyDescent="0.2">
      <c r="A21" s="100" t="s">
        <v>46</v>
      </c>
      <c r="B21" s="51" t="s">
        <v>91</v>
      </c>
      <c r="C21" s="52" t="s">
        <v>92</v>
      </c>
      <c r="D21" s="2" t="s">
        <v>12</v>
      </c>
      <c r="E21" s="35">
        <v>44.62</v>
      </c>
      <c r="F21" s="195">
        <v>54.2</v>
      </c>
      <c r="G21" s="154"/>
      <c r="H21" s="196"/>
      <c r="I21" s="120">
        <f>ROUND(F21*(1+L10),2)</f>
        <v>69.62</v>
      </c>
      <c r="J21" s="116"/>
      <c r="K21" s="117">
        <f>ROUND(E21*(I21),2)</f>
        <v>3106.44</v>
      </c>
      <c r="L21" s="118"/>
      <c r="M21" s="119"/>
    </row>
    <row r="22" spans="1:13" ht="18" customHeight="1" x14ac:dyDescent="0.2">
      <c r="A22" s="20" t="s">
        <v>48</v>
      </c>
      <c r="B22" s="28"/>
      <c r="C22" s="11" t="s">
        <v>90</v>
      </c>
      <c r="D22" s="6"/>
      <c r="E22" s="6"/>
      <c r="F22" s="134"/>
      <c r="G22" s="135"/>
      <c r="H22" s="136"/>
      <c r="I22" s="134"/>
      <c r="J22" s="136"/>
      <c r="K22" s="128">
        <f>K23+K24+K25+K26</f>
        <v>17833.38</v>
      </c>
      <c r="L22" s="129"/>
      <c r="M22" s="130"/>
    </row>
    <row r="23" spans="1:13" ht="38.25" customHeight="1" x14ac:dyDescent="0.2">
      <c r="A23" s="100" t="s">
        <v>47</v>
      </c>
      <c r="B23" s="51" t="s">
        <v>93</v>
      </c>
      <c r="C23" s="52" t="s">
        <v>94</v>
      </c>
      <c r="D23" s="2" t="s">
        <v>12</v>
      </c>
      <c r="E23" s="35">
        <f>E21*2</f>
        <v>89.24</v>
      </c>
      <c r="F23" s="195">
        <v>7.23</v>
      </c>
      <c r="G23" s="154"/>
      <c r="H23" s="196"/>
      <c r="I23" s="120">
        <f>ROUND(F23*(1+L10),2)</f>
        <v>9.2899999999999991</v>
      </c>
      <c r="J23" s="116"/>
      <c r="K23" s="117">
        <f>ROUND(E23*(I23),2)</f>
        <v>829.04</v>
      </c>
      <c r="L23" s="118"/>
      <c r="M23" s="119"/>
    </row>
    <row r="24" spans="1:13" ht="31.5" customHeight="1" x14ac:dyDescent="0.2">
      <c r="A24" s="100" t="s">
        <v>49</v>
      </c>
      <c r="B24" s="51" t="s">
        <v>95</v>
      </c>
      <c r="C24" s="27" t="s">
        <v>96</v>
      </c>
      <c r="D24" s="2" t="s">
        <v>12</v>
      </c>
      <c r="E24" s="35">
        <f>E23</f>
        <v>89.24</v>
      </c>
      <c r="F24" s="199">
        <v>26.26</v>
      </c>
      <c r="G24" s="113"/>
      <c r="H24" s="200"/>
      <c r="I24" s="120">
        <f>ROUND(F24*(1+L10),2)</f>
        <v>33.729999999999997</v>
      </c>
      <c r="J24" s="116"/>
      <c r="K24" s="117">
        <f t="shared" ref="K24:K25" si="1">ROUND(E24*(I24),2)</f>
        <v>3010.07</v>
      </c>
      <c r="L24" s="118"/>
      <c r="M24" s="119"/>
    </row>
    <row r="25" spans="1:13" ht="45.6" customHeight="1" x14ac:dyDescent="0.2">
      <c r="A25" s="100" t="s">
        <v>50</v>
      </c>
      <c r="B25" s="32" t="s">
        <v>97</v>
      </c>
      <c r="C25" s="53" t="s">
        <v>98</v>
      </c>
      <c r="D25" s="2" t="s">
        <v>12</v>
      </c>
      <c r="E25" s="35">
        <f>E19</f>
        <v>121.92</v>
      </c>
      <c r="F25" s="197">
        <v>65.36</v>
      </c>
      <c r="G25" s="138"/>
      <c r="H25" s="198"/>
      <c r="I25" s="120">
        <f>ROUND(F25*(1+L10),2)</f>
        <v>83.95</v>
      </c>
      <c r="J25" s="116"/>
      <c r="K25" s="117">
        <f t="shared" si="1"/>
        <v>10235.18</v>
      </c>
      <c r="L25" s="118"/>
      <c r="M25" s="119"/>
    </row>
    <row r="26" spans="1:13" ht="27.75" customHeight="1" x14ac:dyDescent="0.2">
      <c r="A26" s="102" t="s">
        <v>226</v>
      </c>
      <c r="B26" s="30" t="s">
        <v>256</v>
      </c>
      <c r="C26" s="27" t="s">
        <v>255</v>
      </c>
      <c r="D26" s="54" t="s">
        <v>12</v>
      </c>
      <c r="E26" s="35">
        <v>182.48</v>
      </c>
      <c r="F26" s="197">
        <v>16.04</v>
      </c>
      <c r="G26" s="138"/>
      <c r="H26" s="198"/>
      <c r="I26" s="120">
        <f>ROUND(F26*(1+L10),2)</f>
        <v>20.6</v>
      </c>
      <c r="J26" s="116"/>
      <c r="K26" s="117">
        <f t="shared" ref="K26" si="2">ROUND(E26*(I26),2)</f>
        <v>3759.09</v>
      </c>
      <c r="L26" s="118"/>
      <c r="M26" s="119"/>
    </row>
    <row r="27" spans="1:13" ht="17.100000000000001" customHeight="1" x14ac:dyDescent="0.2">
      <c r="A27" s="86" t="s">
        <v>51</v>
      </c>
      <c r="B27" s="79"/>
      <c r="C27" s="75" t="s">
        <v>15</v>
      </c>
      <c r="D27" s="7"/>
      <c r="E27" s="5"/>
      <c r="F27" s="201"/>
      <c r="G27" s="202"/>
      <c r="H27" s="203"/>
      <c r="I27" s="201"/>
      <c r="J27" s="203"/>
      <c r="K27" s="204">
        <f>K28+K31+K32+K33+K34+K29+K30</f>
        <v>121743.87</v>
      </c>
      <c r="L27" s="205"/>
      <c r="M27" s="206"/>
    </row>
    <row r="28" spans="1:13" ht="31.5" customHeight="1" x14ac:dyDescent="0.2">
      <c r="A28" s="104" t="s">
        <v>52</v>
      </c>
      <c r="B28" s="82" t="s">
        <v>33</v>
      </c>
      <c r="C28" s="34" t="s">
        <v>278</v>
      </c>
      <c r="D28" s="2" t="s">
        <v>12</v>
      </c>
      <c r="E28" s="56">
        <v>605.75</v>
      </c>
      <c r="F28" s="120">
        <v>101.13</v>
      </c>
      <c r="G28" s="115"/>
      <c r="H28" s="116"/>
      <c r="I28" s="120">
        <f>ROUND(F28*(1+L10),2)</f>
        <v>129.9</v>
      </c>
      <c r="J28" s="116"/>
      <c r="K28" s="117">
        <f t="shared" ref="K28:K34" si="3">ROUND(E28*(I28),2)</f>
        <v>78686.929999999993</v>
      </c>
      <c r="L28" s="118"/>
      <c r="M28" s="119"/>
    </row>
    <row r="29" spans="1:13" ht="22.5" customHeight="1" x14ac:dyDescent="0.2">
      <c r="A29" s="104" t="s">
        <v>67</v>
      </c>
      <c r="B29" s="83" t="s">
        <v>264</v>
      </c>
      <c r="C29" s="27" t="s">
        <v>263</v>
      </c>
      <c r="D29" s="54" t="s">
        <v>12</v>
      </c>
      <c r="E29" s="56">
        <v>605.75</v>
      </c>
      <c r="F29" s="120">
        <v>2.5099999999999998</v>
      </c>
      <c r="G29" s="115"/>
      <c r="H29" s="116"/>
      <c r="I29" s="120">
        <f>ROUND(F29*(1+L10),2)</f>
        <v>3.22</v>
      </c>
      <c r="J29" s="116"/>
      <c r="K29" s="117">
        <f t="shared" ref="K29" si="4">ROUND(E29*(I29),2)</f>
        <v>1950.52</v>
      </c>
      <c r="L29" s="118"/>
      <c r="M29" s="119"/>
    </row>
    <row r="30" spans="1:13" ht="28.15" customHeight="1" x14ac:dyDescent="0.2">
      <c r="A30" s="104" t="s">
        <v>68</v>
      </c>
      <c r="B30" s="83" t="s">
        <v>269</v>
      </c>
      <c r="C30" s="53" t="s">
        <v>268</v>
      </c>
      <c r="D30" s="54" t="s">
        <v>31</v>
      </c>
      <c r="E30" s="56">
        <f>8*18.9+5*32.05</f>
        <v>311.45</v>
      </c>
      <c r="F30" s="120">
        <v>26.62</v>
      </c>
      <c r="G30" s="115"/>
      <c r="H30" s="116"/>
      <c r="I30" s="120">
        <f>ROUND(F30*(1+L10),2)</f>
        <v>34.19</v>
      </c>
      <c r="J30" s="116"/>
      <c r="K30" s="117">
        <f t="shared" ref="K30" si="5">ROUND(E30*(I30),2)</f>
        <v>10648.48</v>
      </c>
      <c r="L30" s="118"/>
      <c r="M30" s="119"/>
    </row>
    <row r="31" spans="1:13" ht="25.5" customHeight="1" x14ac:dyDescent="0.2">
      <c r="A31" s="104" t="s">
        <v>69</v>
      </c>
      <c r="B31" s="84" t="s">
        <v>104</v>
      </c>
      <c r="C31" s="27" t="s">
        <v>105</v>
      </c>
      <c r="D31" s="2" t="s">
        <v>12</v>
      </c>
      <c r="E31" s="55">
        <f>E17</f>
        <v>59.81</v>
      </c>
      <c r="F31" s="120">
        <v>33.229999999999997</v>
      </c>
      <c r="G31" s="115"/>
      <c r="H31" s="116"/>
      <c r="I31" s="120">
        <f>ROUND(F31*(1+L10),2)</f>
        <v>42.68</v>
      </c>
      <c r="J31" s="116"/>
      <c r="K31" s="117">
        <f t="shared" ref="K31:K33" si="6">ROUND(E31*(I31),2)</f>
        <v>2552.69</v>
      </c>
      <c r="L31" s="118"/>
      <c r="M31" s="119"/>
    </row>
    <row r="32" spans="1:13" ht="45.6" customHeight="1" x14ac:dyDescent="0.2">
      <c r="A32" s="104" t="s">
        <v>70</v>
      </c>
      <c r="B32" s="85" t="s">
        <v>106</v>
      </c>
      <c r="C32" s="76" t="s">
        <v>107</v>
      </c>
      <c r="D32" s="49" t="s">
        <v>12</v>
      </c>
      <c r="E32" s="55">
        <f>E31</f>
        <v>59.81</v>
      </c>
      <c r="F32" s="120">
        <v>65.69</v>
      </c>
      <c r="G32" s="115"/>
      <c r="H32" s="116"/>
      <c r="I32" s="120">
        <f>ROUND(F32*(1+L10),2)</f>
        <v>84.38</v>
      </c>
      <c r="J32" s="116"/>
      <c r="K32" s="117">
        <f t="shared" si="6"/>
        <v>5046.7700000000004</v>
      </c>
      <c r="L32" s="118"/>
      <c r="M32" s="119"/>
    </row>
    <row r="33" spans="1:19" ht="36" x14ac:dyDescent="0.2">
      <c r="A33" s="104" t="s">
        <v>262</v>
      </c>
      <c r="B33" s="83" t="s">
        <v>230</v>
      </c>
      <c r="C33" s="27" t="s">
        <v>229</v>
      </c>
      <c r="D33" s="18" t="s">
        <v>12</v>
      </c>
      <c r="E33" s="56">
        <v>172.34</v>
      </c>
      <c r="F33" s="120">
        <v>47.26</v>
      </c>
      <c r="G33" s="115"/>
      <c r="H33" s="116"/>
      <c r="I33" s="120">
        <f>ROUND(F33*(1+L10),2)</f>
        <v>60.71</v>
      </c>
      <c r="J33" s="116"/>
      <c r="K33" s="117">
        <f t="shared" si="6"/>
        <v>10462.76</v>
      </c>
      <c r="L33" s="118"/>
      <c r="M33" s="119"/>
    </row>
    <row r="34" spans="1:19" ht="42" customHeight="1" x14ac:dyDescent="0.2">
      <c r="A34" s="104" t="s">
        <v>267</v>
      </c>
      <c r="B34" s="30" t="s">
        <v>258</v>
      </c>
      <c r="C34" s="27" t="s">
        <v>257</v>
      </c>
      <c r="D34" s="88" t="s">
        <v>12</v>
      </c>
      <c r="E34" s="56">
        <v>228.83</v>
      </c>
      <c r="F34" s="120">
        <v>42.17</v>
      </c>
      <c r="G34" s="115"/>
      <c r="H34" s="116"/>
      <c r="I34" s="120">
        <f>ROUND(F34*(1+L10),2)</f>
        <v>54.17</v>
      </c>
      <c r="J34" s="116"/>
      <c r="K34" s="117">
        <f t="shared" si="3"/>
        <v>12395.72</v>
      </c>
      <c r="L34" s="118"/>
      <c r="M34" s="119"/>
    </row>
    <row r="35" spans="1:19" ht="22.5" customHeight="1" x14ac:dyDescent="0.2">
      <c r="A35" s="87" t="s">
        <v>54</v>
      </c>
      <c r="B35" s="89"/>
      <c r="C35" s="90" t="s">
        <v>16</v>
      </c>
      <c r="D35" s="7"/>
      <c r="E35" s="5"/>
      <c r="F35" s="201"/>
      <c r="G35" s="202"/>
      <c r="H35" s="203"/>
      <c r="I35" s="201"/>
      <c r="J35" s="203"/>
      <c r="K35" s="204">
        <f>K36+K37+K39+K41+K42+K43+K38+K40+K44</f>
        <v>63230.11</v>
      </c>
      <c r="L35" s="205"/>
      <c r="M35" s="206"/>
    </row>
    <row r="36" spans="1:19" ht="31.5" customHeight="1" x14ac:dyDescent="0.2">
      <c r="A36" s="91" t="s">
        <v>53</v>
      </c>
      <c r="B36" s="30" t="s">
        <v>80</v>
      </c>
      <c r="C36" s="105" t="s">
        <v>79</v>
      </c>
      <c r="D36" s="49" t="s">
        <v>31</v>
      </c>
      <c r="E36" s="17">
        <v>329.74</v>
      </c>
      <c r="F36" s="207">
        <v>2.97</v>
      </c>
      <c r="G36" s="208"/>
      <c r="H36" s="209"/>
      <c r="I36" s="120">
        <f>ROUND(F36*(1+L10),2)</f>
        <v>3.81</v>
      </c>
      <c r="J36" s="116"/>
      <c r="K36" s="117">
        <f t="shared" ref="K36" si="7">ROUND(E36*(I36),2)</f>
        <v>1256.31</v>
      </c>
      <c r="L36" s="118"/>
      <c r="M36" s="119"/>
    </row>
    <row r="37" spans="1:19" ht="26.25" customHeight="1" x14ac:dyDescent="0.2">
      <c r="A37" s="91" t="s">
        <v>100</v>
      </c>
      <c r="B37" s="30" t="s">
        <v>273</v>
      </c>
      <c r="C37" s="53" t="s">
        <v>272</v>
      </c>
      <c r="D37" s="18" t="s">
        <v>12</v>
      </c>
      <c r="E37" s="33">
        <f>E28</f>
        <v>605.75</v>
      </c>
      <c r="F37" s="110">
        <v>23.52</v>
      </c>
      <c r="G37" s="110"/>
      <c r="H37" s="110"/>
      <c r="I37" s="115">
        <f>ROUND(F37*(1+L10),2)</f>
        <v>30.21</v>
      </c>
      <c r="J37" s="116"/>
      <c r="K37" s="117">
        <f t="shared" ref="K37:K43" si="8">ROUND(E37*(I37),2)</f>
        <v>18299.71</v>
      </c>
      <c r="L37" s="118"/>
      <c r="M37" s="119"/>
    </row>
    <row r="38" spans="1:19" ht="21.75" customHeight="1" x14ac:dyDescent="0.2">
      <c r="A38" s="91" t="s">
        <v>101</v>
      </c>
      <c r="B38" s="30" t="s">
        <v>82</v>
      </c>
      <c r="C38" s="106" t="s">
        <v>81</v>
      </c>
      <c r="D38" s="107" t="s">
        <v>12</v>
      </c>
      <c r="E38" s="33">
        <v>545.4</v>
      </c>
      <c r="F38" s="110">
        <v>9.66</v>
      </c>
      <c r="G38" s="110"/>
      <c r="H38" s="110"/>
      <c r="I38" s="115">
        <f>ROUND(F38*(1+L10),2)</f>
        <v>12.41</v>
      </c>
      <c r="J38" s="116"/>
      <c r="K38" s="117">
        <f t="shared" ref="K38" si="9">ROUND(E38*(I38),2)</f>
        <v>6768.41</v>
      </c>
      <c r="L38" s="118"/>
      <c r="M38" s="119"/>
    </row>
    <row r="39" spans="1:19" ht="21.75" customHeight="1" x14ac:dyDescent="0.2">
      <c r="A39" s="91" t="s">
        <v>102</v>
      </c>
      <c r="B39" s="30" t="s">
        <v>215</v>
      </c>
      <c r="C39" s="27" t="s">
        <v>216</v>
      </c>
      <c r="D39" s="2" t="s">
        <v>12</v>
      </c>
      <c r="E39" s="19">
        <v>768.43</v>
      </c>
      <c r="F39" s="110">
        <v>2.5099999999999998</v>
      </c>
      <c r="G39" s="110"/>
      <c r="H39" s="110"/>
      <c r="I39" s="115">
        <f>ROUND(F39*(1+L10),2)</f>
        <v>3.22</v>
      </c>
      <c r="J39" s="116"/>
      <c r="K39" s="117">
        <f t="shared" ref="K39:K42" si="10">ROUND(E39*(I39),2)</f>
        <v>2474.34</v>
      </c>
      <c r="L39" s="118"/>
      <c r="M39" s="119"/>
    </row>
    <row r="40" spans="1:19" ht="29.25" customHeight="1" x14ac:dyDescent="0.2">
      <c r="A40" s="91" t="s">
        <v>103</v>
      </c>
      <c r="B40" s="30" t="s">
        <v>287</v>
      </c>
      <c r="C40" s="53" t="s">
        <v>274</v>
      </c>
      <c r="D40" s="54" t="s">
        <v>12</v>
      </c>
      <c r="E40" s="19">
        <f>E39</f>
        <v>768.43</v>
      </c>
      <c r="F40" s="110">
        <v>5.29</v>
      </c>
      <c r="G40" s="110"/>
      <c r="H40" s="110"/>
      <c r="I40" s="115">
        <f>ROUND(F40*(1+L10),2)</f>
        <v>6.8</v>
      </c>
      <c r="J40" s="116"/>
      <c r="K40" s="117">
        <f t="shared" ref="K40" si="11">ROUND(E40*(I40),2)</f>
        <v>5225.32</v>
      </c>
      <c r="L40" s="118"/>
      <c r="M40" s="119"/>
    </row>
    <row r="41" spans="1:19" ht="27" x14ac:dyDescent="0.2">
      <c r="A41" s="91" t="s">
        <v>217</v>
      </c>
      <c r="B41" s="51" t="s">
        <v>218</v>
      </c>
      <c r="C41" s="68" t="s">
        <v>219</v>
      </c>
      <c r="D41" s="2" t="s">
        <v>12</v>
      </c>
      <c r="E41" s="19">
        <f>E40</f>
        <v>768.43</v>
      </c>
      <c r="F41" s="112">
        <v>12.8</v>
      </c>
      <c r="G41" s="113"/>
      <c r="H41" s="114"/>
      <c r="I41" s="115">
        <f>ROUND(F41*(1+L10),2)</f>
        <v>16.440000000000001</v>
      </c>
      <c r="J41" s="116"/>
      <c r="K41" s="117">
        <f t="shared" ref="K41" si="12">ROUND(E41*(I41),2)</f>
        <v>12632.99</v>
      </c>
      <c r="L41" s="118"/>
      <c r="M41" s="119"/>
    </row>
    <row r="42" spans="1:19" ht="27" x14ac:dyDescent="0.2">
      <c r="A42" s="91" t="s">
        <v>259</v>
      </c>
      <c r="B42" s="51" t="s">
        <v>220</v>
      </c>
      <c r="C42" s="73" t="s">
        <v>221</v>
      </c>
      <c r="D42" s="2" t="s">
        <v>12</v>
      </c>
      <c r="E42" s="19">
        <f>6*2*1*2+E97*2</f>
        <v>86.9</v>
      </c>
      <c r="F42" s="112">
        <v>29.32</v>
      </c>
      <c r="G42" s="113"/>
      <c r="H42" s="114"/>
      <c r="I42" s="115">
        <f>ROUND(F42*(1+L10),2)</f>
        <v>37.659999999999997</v>
      </c>
      <c r="J42" s="116"/>
      <c r="K42" s="117">
        <f t="shared" si="10"/>
        <v>3272.65</v>
      </c>
      <c r="L42" s="118"/>
      <c r="M42" s="119"/>
    </row>
    <row r="43" spans="1:19" ht="31.5" customHeight="1" x14ac:dyDescent="0.2">
      <c r="A43" s="91" t="s">
        <v>271</v>
      </c>
      <c r="B43" s="51" t="s">
        <v>222</v>
      </c>
      <c r="C43" s="73" t="s">
        <v>223</v>
      </c>
      <c r="D43" s="2" t="s">
        <v>12</v>
      </c>
      <c r="E43" s="19">
        <f>6*0.9*2.1*2</f>
        <v>22.680000000000003</v>
      </c>
      <c r="F43" s="137">
        <v>20.18</v>
      </c>
      <c r="G43" s="138"/>
      <c r="H43" s="139"/>
      <c r="I43" s="115">
        <f>ROUND(F43*(1+L10),2)</f>
        <v>25.92</v>
      </c>
      <c r="J43" s="116"/>
      <c r="K43" s="117">
        <f t="shared" si="8"/>
        <v>587.87</v>
      </c>
      <c r="L43" s="118"/>
      <c r="M43" s="119"/>
    </row>
    <row r="44" spans="1:19" ht="31.5" customHeight="1" x14ac:dyDescent="0.2">
      <c r="A44" s="91" t="s">
        <v>281</v>
      </c>
      <c r="B44" s="51" t="s">
        <v>220</v>
      </c>
      <c r="C44" s="73" t="s">
        <v>282</v>
      </c>
      <c r="D44" s="2" t="s">
        <v>12</v>
      </c>
      <c r="E44" s="19">
        <f>E99*2</f>
        <v>337.56</v>
      </c>
      <c r="F44" s="112">
        <f>F42</f>
        <v>29.32</v>
      </c>
      <c r="G44" s="113"/>
      <c r="H44" s="114"/>
      <c r="I44" s="115">
        <f>ROUND(F44*(1+L10),2)</f>
        <v>37.659999999999997</v>
      </c>
      <c r="J44" s="116"/>
      <c r="K44" s="117">
        <f t="shared" ref="K44" si="13">ROUND(E44*(I44),2)</f>
        <v>12712.51</v>
      </c>
      <c r="L44" s="118"/>
      <c r="M44" s="119"/>
    </row>
    <row r="45" spans="1:19" ht="22.5" customHeight="1" x14ac:dyDescent="0.2">
      <c r="A45" s="20" t="s">
        <v>55</v>
      </c>
      <c r="B45" s="37"/>
      <c r="C45" s="38" t="s">
        <v>17</v>
      </c>
      <c r="D45" s="39"/>
      <c r="E45" s="4"/>
      <c r="F45" s="131"/>
      <c r="G45" s="132"/>
      <c r="H45" s="133"/>
      <c r="I45" s="156"/>
      <c r="J45" s="157"/>
      <c r="K45" s="158">
        <f>K46+K47+K48+K49+K50+K51+K52+K53+K54+K55+K56+K57+K58+K59+K60+K61</f>
        <v>36054.029999999992</v>
      </c>
      <c r="L45" s="159"/>
      <c r="M45" s="160"/>
      <c r="S45" s="10"/>
    </row>
    <row r="46" spans="1:19" ht="99" x14ac:dyDescent="0.2">
      <c r="A46" s="92" t="s">
        <v>56</v>
      </c>
      <c r="B46" s="65" t="s">
        <v>159</v>
      </c>
      <c r="C46" s="66" t="s">
        <v>160</v>
      </c>
      <c r="D46" s="18" t="s">
        <v>11</v>
      </c>
      <c r="E46" s="19">
        <v>8</v>
      </c>
      <c r="F46" s="153">
        <v>207.52</v>
      </c>
      <c r="G46" s="154"/>
      <c r="H46" s="155"/>
      <c r="I46" s="111">
        <f>ROUND(F46*(1+L10),2)</f>
        <v>266.56</v>
      </c>
      <c r="J46" s="111"/>
      <c r="K46" s="110">
        <f t="shared" ref="K46:K59" si="14">ROUND(E46*(I46),2)</f>
        <v>2132.48</v>
      </c>
      <c r="L46" s="110"/>
      <c r="M46" s="110"/>
    </row>
    <row r="47" spans="1:19" ht="81" x14ac:dyDescent="0.2">
      <c r="A47" s="92" t="s">
        <v>57</v>
      </c>
      <c r="B47" s="32" t="s">
        <v>180</v>
      </c>
      <c r="C47" s="67" t="s">
        <v>181</v>
      </c>
      <c r="D47" s="18" t="s">
        <v>11</v>
      </c>
      <c r="E47" s="19">
        <v>14</v>
      </c>
      <c r="F47" s="112">
        <v>113.93</v>
      </c>
      <c r="G47" s="113"/>
      <c r="H47" s="114"/>
      <c r="I47" s="111">
        <f>ROUND(F47*(1+L10),2)</f>
        <v>146.34</v>
      </c>
      <c r="J47" s="111"/>
      <c r="K47" s="110">
        <f t="shared" ref="K47:K51" si="15">ROUND(E47*(I47),2)</f>
        <v>2048.7600000000002</v>
      </c>
      <c r="L47" s="110"/>
      <c r="M47" s="110"/>
    </row>
    <row r="48" spans="1:19" ht="108" x14ac:dyDescent="0.2">
      <c r="A48" s="92" t="s">
        <v>108</v>
      </c>
      <c r="B48" s="32" t="s">
        <v>182</v>
      </c>
      <c r="C48" s="52" t="s">
        <v>183</v>
      </c>
      <c r="D48" s="18" t="s">
        <v>11</v>
      </c>
      <c r="E48" s="19">
        <v>12</v>
      </c>
      <c r="F48" s="112">
        <v>260.7</v>
      </c>
      <c r="G48" s="113"/>
      <c r="H48" s="114"/>
      <c r="I48" s="111">
        <f>ROUND(F48*(1+L10),2)</f>
        <v>334.87</v>
      </c>
      <c r="J48" s="111"/>
      <c r="K48" s="110">
        <f t="shared" si="15"/>
        <v>4018.44</v>
      </c>
      <c r="L48" s="110"/>
      <c r="M48" s="110"/>
    </row>
    <row r="49" spans="1:13" ht="45" x14ac:dyDescent="0.2">
      <c r="A49" s="92" t="s">
        <v>109</v>
      </c>
      <c r="B49" s="32" t="s">
        <v>184</v>
      </c>
      <c r="C49" s="52" t="s">
        <v>185</v>
      </c>
      <c r="D49" s="18" t="s">
        <v>11</v>
      </c>
      <c r="E49" s="19">
        <v>14</v>
      </c>
      <c r="F49" s="112">
        <v>116.57</v>
      </c>
      <c r="G49" s="113"/>
      <c r="H49" s="114"/>
      <c r="I49" s="111">
        <f>ROUND(F49*(1+L10),2)</f>
        <v>149.72999999999999</v>
      </c>
      <c r="J49" s="111"/>
      <c r="K49" s="110">
        <f t="shared" si="15"/>
        <v>2096.2199999999998</v>
      </c>
      <c r="L49" s="110"/>
      <c r="M49" s="110"/>
    </row>
    <row r="50" spans="1:13" ht="18" x14ac:dyDescent="0.2">
      <c r="A50" s="92" t="s">
        <v>110</v>
      </c>
      <c r="B50" s="51" t="s">
        <v>186</v>
      </c>
      <c r="C50" s="27" t="s">
        <v>187</v>
      </c>
      <c r="D50" s="18" t="s">
        <v>11</v>
      </c>
      <c r="E50" s="19">
        <v>1</v>
      </c>
      <c r="F50" s="112">
        <v>181.78</v>
      </c>
      <c r="G50" s="113"/>
      <c r="H50" s="114"/>
      <c r="I50" s="111">
        <f>ROUND(F50*(1+L10),2)</f>
        <v>233.5</v>
      </c>
      <c r="J50" s="111"/>
      <c r="K50" s="110">
        <f t="shared" ref="K50" si="16">ROUND(E50*(I50),2)</f>
        <v>233.5</v>
      </c>
      <c r="L50" s="110"/>
      <c r="M50" s="110"/>
    </row>
    <row r="51" spans="1:13" ht="18" x14ac:dyDescent="0.2">
      <c r="A51" s="92" t="s">
        <v>111</v>
      </c>
      <c r="B51" s="51" t="s">
        <v>188</v>
      </c>
      <c r="C51" s="68" t="s">
        <v>189</v>
      </c>
      <c r="D51" s="18" t="s">
        <v>11</v>
      </c>
      <c r="E51" s="19">
        <v>10</v>
      </c>
      <c r="F51" s="112">
        <v>59.92</v>
      </c>
      <c r="G51" s="113"/>
      <c r="H51" s="114"/>
      <c r="I51" s="111">
        <f>ROUND(F51*(1+L10),2)</f>
        <v>76.97</v>
      </c>
      <c r="J51" s="111"/>
      <c r="K51" s="110">
        <f t="shared" si="15"/>
        <v>769.7</v>
      </c>
      <c r="L51" s="110"/>
      <c r="M51" s="110"/>
    </row>
    <row r="52" spans="1:13" ht="99" x14ac:dyDescent="0.2">
      <c r="A52" s="95" t="s">
        <v>112</v>
      </c>
      <c r="B52" s="81" t="s">
        <v>265</v>
      </c>
      <c r="C52" s="53" t="s">
        <v>266</v>
      </c>
      <c r="D52" s="18" t="s">
        <v>11</v>
      </c>
      <c r="E52" s="19">
        <f>E78</f>
        <v>4</v>
      </c>
      <c r="F52" s="112">
        <v>394.19</v>
      </c>
      <c r="G52" s="113"/>
      <c r="H52" s="114"/>
      <c r="I52" s="111">
        <f>ROUND(F52*(1+L10),2)</f>
        <v>506.34</v>
      </c>
      <c r="J52" s="111"/>
      <c r="K52" s="110">
        <f t="shared" ref="K52" si="17">ROUND(E52*(I52),2)</f>
        <v>2025.36</v>
      </c>
      <c r="L52" s="110"/>
      <c r="M52" s="110"/>
    </row>
    <row r="53" spans="1:13" ht="40.5" customHeight="1" x14ac:dyDescent="0.2">
      <c r="A53" s="92" t="s">
        <v>113</v>
      </c>
      <c r="B53" s="25" t="s">
        <v>34</v>
      </c>
      <c r="C53" s="23" t="s">
        <v>35</v>
      </c>
      <c r="D53" s="18" t="s">
        <v>31</v>
      </c>
      <c r="E53" s="19">
        <v>200</v>
      </c>
      <c r="F53" s="121">
        <v>6.15</v>
      </c>
      <c r="G53" s="121"/>
      <c r="H53" s="121"/>
      <c r="I53" s="111">
        <f>ROUND(F53*(1+L10),2)</f>
        <v>7.9</v>
      </c>
      <c r="J53" s="111"/>
      <c r="K53" s="110">
        <f t="shared" si="14"/>
        <v>1580</v>
      </c>
      <c r="L53" s="110"/>
      <c r="M53" s="110"/>
    </row>
    <row r="54" spans="1:13" ht="36.75" customHeight="1" x14ac:dyDescent="0.2">
      <c r="A54" s="92" t="s">
        <v>161</v>
      </c>
      <c r="B54" s="29" t="s">
        <v>36</v>
      </c>
      <c r="C54" s="23" t="s">
        <v>37</v>
      </c>
      <c r="D54" s="18" t="s">
        <v>31</v>
      </c>
      <c r="E54" s="19">
        <v>300</v>
      </c>
      <c r="F54" s="121">
        <v>8.77</v>
      </c>
      <c r="G54" s="121"/>
      <c r="H54" s="121"/>
      <c r="I54" s="111">
        <f>ROUND(F54*(1+L10),2)</f>
        <v>11.27</v>
      </c>
      <c r="J54" s="111"/>
      <c r="K54" s="110">
        <f t="shared" si="14"/>
        <v>3381</v>
      </c>
      <c r="L54" s="110"/>
      <c r="M54" s="110"/>
    </row>
    <row r="55" spans="1:13" ht="36.75" customHeight="1" x14ac:dyDescent="0.2">
      <c r="A55" s="92" t="s">
        <v>162</v>
      </c>
      <c r="B55" s="50" t="s">
        <v>190</v>
      </c>
      <c r="C55" s="27" t="s">
        <v>191</v>
      </c>
      <c r="D55" s="18" t="s">
        <v>31</v>
      </c>
      <c r="E55" s="19">
        <v>100</v>
      </c>
      <c r="F55" s="121">
        <v>13.46</v>
      </c>
      <c r="G55" s="121"/>
      <c r="H55" s="121"/>
      <c r="I55" s="111">
        <f>ROUND(F55*(1+L10),2)</f>
        <v>17.29</v>
      </c>
      <c r="J55" s="111"/>
      <c r="K55" s="110">
        <f t="shared" ref="K55:K56" si="18">ROUND(E55*(I55),2)</f>
        <v>1729</v>
      </c>
      <c r="L55" s="110"/>
      <c r="M55" s="110"/>
    </row>
    <row r="56" spans="1:13" ht="36" x14ac:dyDescent="0.2">
      <c r="A56" s="91" t="s">
        <v>163</v>
      </c>
      <c r="B56" s="30" t="s">
        <v>254</v>
      </c>
      <c r="C56" s="27" t="s">
        <v>253</v>
      </c>
      <c r="D56" s="18" t="s">
        <v>11</v>
      </c>
      <c r="E56" s="19">
        <v>8</v>
      </c>
      <c r="F56" s="121">
        <v>464.74</v>
      </c>
      <c r="G56" s="121"/>
      <c r="H56" s="121"/>
      <c r="I56" s="111">
        <f>ROUND(F56*(1+L10),2)</f>
        <v>596.96</v>
      </c>
      <c r="J56" s="111"/>
      <c r="K56" s="110">
        <f t="shared" si="18"/>
        <v>4775.68</v>
      </c>
      <c r="L56" s="110"/>
      <c r="M56" s="110"/>
    </row>
    <row r="57" spans="1:13" ht="23.25" customHeight="1" x14ac:dyDescent="0.2">
      <c r="A57" s="92" t="s">
        <v>164</v>
      </c>
      <c r="B57" s="25" t="s">
        <v>38</v>
      </c>
      <c r="C57" s="23" t="s">
        <v>39</v>
      </c>
      <c r="D57" s="18" t="s">
        <v>31</v>
      </c>
      <c r="E57" s="19">
        <v>300</v>
      </c>
      <c r="F57" s="121">
        <v>15.05</v>
      </c>
      <c r="G57" s="121"/>
      <c r="H57" s="121"/>
      <c r="I57" s="111">
        <f>ROUND(F57*(1+L10),2)</f>
        <v>19.329999999999998</v>
      </c>
      <c r="J57" s="111"/>
      <c r="K57" s="110">
        <f t="shared" si="14"/>
        <v>5799</v>
      </c>
      <c r="L57" s="110"/>
      <c r="M57" s="110"/>
    </row>
    <row r="58" spans="1:13" ht="29.25" customHeight="1" x14ac:dyDescent="0.2">
      <c r="A58" s="92" t="s">
        <v>165</v>
      </c>
      <c r="B58" s="25" t="s">
        <v>40</v>
      </c>
      <c r="C58" s="23" t="s">
        <v>41</v>
      </c>
      <c r="D58" s="18" t="s">
        <v>11</v>
      </c>
      <c r="E58" s="19">
        <v>2</v>
      </c>
      <c r="F58" s="121">
        <v>122.33</v>
      </c>
      <c r="G58" s="121"/>
      <c r="H58" s="121"/>
      <c r="I58" s="111">
        <f>ROUND(F58*(1+L10),2)</f>
        <v>157.13</v>
      </c>
      <c r="J58" s="111"/>
      <c r="K58" s="110">
        <f t="shared" ref="K58" si="19">ROUND(E58*(I58),2)</f>
        <v>314.26</v>
      </c>
      <c r="L58" s="110"/>
      <c r="M58" s="110"/>
    </row>
    <row r="59" spans="1:13" ht="45.75" customHeight="1" x14ac:dyDescent="0.2">
      <c r="A59" s="92" t="s">
        <v>166</v>
      </c>
      <c r="B59" s="25" t="s">
        <v>27</v>
      </c>
      <c r="C59" s="23" t="s">
        <v>28</v>
      </c>
      <c r="D59" s="18" t="s">
        <v>11</v>
      </c>
      <c r="E59" s="19">
        <v>1</v>
      </c>
      <c r="F59" s="149">
        <v>3764.81</v>
      </c>
      <c r="G59" s="149"/>
      <c r="H59" s="149"/>
      <c r="I59" s="111">
        <f>ROUND(F59*(1+L10),2)</f>
        <v>4835.8999999999996</v>
      </c>
      <c r="J59" s="111"/>
      <c r="K59" s="110">
        <f t="shared" si="14"/>
        <v>4835.8999999999996</v>
      </c>
      <c r="L59" s="110"/>
      <c r="M59" s="110"/>
    </row>
    <row r="60" spans="1:13" ht="21" customHeight="1" x14ac:dyDescent="0.2">
      <c r="A60" s="92" t="s">
        <v>167</v>
      </c>
      <c r="B60" s="32" t="s">
        <v>24</v>
      </c>
      <c r="C60" s="27" t="s">
        <v>23</v>
      </c>
      <c r="D60" s="18" t="s">
        <v>11</v>
      </c>
      <c r="E60" s="19">
        <v>1</v>
      </c>
      <c r="F60" s="149">
        <v>147.38</v>
      </c>
      <c r="G60" s="149"/>
      <c r="H60" s="149"/>
      <c r="I60" s="111">
        <f>ROUND(F60*(1+L10),2)</f>
        <v>189.31</v>
      </c>
      <c r="J60" s="111"/>
      <c r="K60" s="110">
        <f t="shared" ref="K60" si="20">ROUND(E60*(I60),2)</f>
        <v>189.31</v>
      </c>
      <c r="L60" s="110"/>
      <c r="M60" s="110"/>
    </row>
    <row r="61" spans="1:13" ht="30.75" customHeight="1" x14ac:dyDescent="0.2">
      <c r="A61" s="92" t="s">
        <v>168</v>
      </c>
      <c r="B61" s="32" t="s">
        <v>26</v>
      </c>
      <c r="C61" s="27" t="s">
        <v>25</v>
      </c>
      <c r="D61" s="18" t="s">
        <v>11</v>
      </c>
      <c r="E61" s="19">
        <v>1</v>
      </c>
      <c r="F61" s="149">
        <v>97.64</v>
      </c>
      <c r="G61" s="149"/>
      <c r="H61" s="149"/>
      <c r="I61" s="111">
        <f>ROUND(F61*(1+L10),2)</f>
        <v>125.42</v>
      </c>
      <c r="J61" s="111"/>
      <c r="K61" s="110">
        <f t="shared" ref="K61" si="21">ROUND(E61*(I61),2)</f>
        <v>125.42</v>
      </c>
      <c r="L61" s="110"/>
      <c r="M61" s="110"/>
    </row>
    <row r="62" spans="1:13" ht="22.5" customHeight="1" x14ac:dyDescent="0.2">
      <c r="A62" s="20" t="s">
        <v>117</v>
      </c>
      <c r="B62" s="37"/>
      <c r="C62" s="57" t="s">
        <v>116</v>
      </c>
      <c r="D62" s="39"/>
      <c r="E62" s="4"/>
      <c r="F62" s="131"/>
      <c r="G62" s="132"/>
      <c r="H62" s="133"/>
      <c r="I62" s="156"/>
      <c r="J62" s="157"/>
      <c r="K62" s="158">
        <f>K63+K64+K65+K66+K67+K68+K69+K70+K71+K72+K73+K74+K75+K76+K77+K78+K79</f>
        <v>36620.650000000009</v>
      </c>
      <c r="L62" s="159"/>
      <c r="M62" s="160"/>
    </row>
    <row r="63" spans="1:13" ht="72" x14ac:dyDescent="0.2">
      <c r="A63" s="92" t="s">
        <v>118</v>
      </c>
      <c r="B63" s="32" t="s">
        <v>132</v>
      </c>
      <c r="C63" s="22" t="s">
        <v>133</v>
      </c>
      <c r="D63" s="18" t="s">
        <v>11</v>
      </c>
      <c r="E63" s="61">
        <v>10</v>
      </c>
      <c r="F63" s="153">
        <v>136.59</v>
      </c>
      <c r="G63" s="154"/>
      <c r="H63" s="155"/>
      <c r="I63" s="111">
        <f>ROUND(F63*(1+L10),2)</f>
        <v>175.45</v>
      </c>
      <c r="J63" s="111"/>
      <c r="K63" s="110">
        <f t="shared" ref="K63" si="22">ROUND(E63*(I63),2)</f>
        <v>1754.5</v>
      </c>
      <c r="L63" s="110"/>
      <c r="M63" s="110"/>
    </row>
    <row r="64" spans="1:13" ht="54" x14ac:dyDescent="0.2">
      <c r="A64" s="92" t="s">
        <v>119</v>
      </c>
      <c r="B64" s="32" t="s">
        <v>134</v>
      </c>
      <c r="C64" s="22" t="s">
        <v>135</v>
      </c>
      <c r="D64" s="18" t="s">
        <v>11</v>
      </c>
      <c r="E64" s="61">
        <v>10</v>
      </c>
      <c r="F64" s="112">
        <v>279.39999999999998</v>
      </c>
      <c r="G64" s="113"/>
      <c r="H64" s="114"/>
      <c r="I64" s="111">
        <f>ROUND(F64*(1+L10),2)</f>
        <v>358.89</v>
      </c>
      <c r="J64" s="111"/>
      <c r="K64" s="110">
        <f t="shared" ref="K64:K74" si="23">ROUND(E64*(I64),2)</f>
        <v>3588.9</v>
      </c>
      <c r="L64" s="110"/>
      <c r="M64" s="110"/>
    </row>
    <row r="65" spans="1:13" ht="65.25" customHeight="1" x14ac:dyDescent="0.2">
      <c r="A65" s="92" t="s">
        <v>120</v>
      </c>
      <c r="B65" s="32" t="s">
        <v>136</v>
      </c>
      <c r="C65" s="22" t="s">
        <v>137</v>
      </c>
      <c r="D65" s="18" t="s">
        <v>11</v>
      </c>
      <c r="E65" s="61">
        <v>20</v>
      </c>
      <c r="F65" s="112">
        <v>115.15</v>
      </c>
      <c r="G65" s="113"/>
      <c r="H65" s="114"/>
      <c r="I65" s="111">
        <f>ROUND(F65*(1+L10),2)</f>
        <v>147.91</v>
      </c>
      <c r="J65" s="111"/>
      <c r="K65" s="110">
        <f t="shared" ref="K65:K68" si="24">ROUND(E65*(I65),2)</f>
        <v>2958.2</v>
      </c>
      <c r="L65" s="110"/>
      <c r="M65" s="110"/>
    </row>
    <row r="66" spans="1:13" ht="45" x14ac:dyDescent="0.2">
      <c r="A66" s="92" t="s">
        <v>121</v>
      </c>
      <c r="B66" s="58" t="s">
        <v>138</v>
      </c>
      <c r="C66" s="59" t="s">
        <v>139</v>
      </c>
      <c r="D66" s="18" t="s">
        <v>11</v>
      </c>
      <c r="E66" s="61">
        <v>3</v>
      </c>
      <c r="F66" s="112">
        <v>464.74</v>
      </c>
      <c r="G66" s="113"/>
      <c r="H66" s="114"/>
      <c r="I66" s="111">
        <f>ROUND(F66*(1+L10),2)</f>
        <v>596.96</v>
      </c>
      <c r="J66" s="111"/>
      <c r="K66" s="110">
        <f t="shared" si="24"/>
        <v>1790.88</v>
      </c>
      <c r="L66" s="110"/>
      <c r="M66" s="110"/>
    </row>
    <row r="67" spans="1:13" ht="45" x14ac:dyDescent="0.2">
      <c r="A67" s="92" t="s">
        <v>122</v>
      </c>
      <c r="B67" s="60" t="s">
        <v>140</v>
      </c>
      <c r="C67" s="27" t="s">
        <v>141</v>
      </c>
      <c r="D67" s="18" t="s">
        <v>11</v>
      </c>
      <c r="E67" s="61">
        <v>12</v>
      </c>
      <c r="F67" s="112">
        <v>110.72</v>
      </c>
      <c r="G67" s="113"/>
      <c r="H67" s="114"/>
      <c r="I67" s="111">
        <f>ROUND(F67*(1+L10),2)</f>
        <v>142.22</v>
      </c>
      <c r="J67" s="111"/>
      <c r="K67" s="110">
        <f t="shared" si="24"/>
        <v>1706.64</v>
      </c>
      <c r="L67" s="110"/>
      <c r="M67" s="110"/>
    </row>
    <row r="68" spans="1:13" ht="41.25" customHeight="1" x14ac:dyDescent="0.2">
      <c r="A68" s="92" t="s">
        <v>123</v>
      </c>
      <c r="B68" s="62" t="s">
        <v>145</v>
      </c>
      <c r="C68" s="63" t="s">
        <v>146</v>
      </c>
      <c r="D68" s="18" t="s">
        <v>11</v>
      </c>
      <c r="E68" s="19">
        <v>10</v>
      </c>
      <c r="F68" s="149">
        <v>494.42</v>
      </c>
      <c r="G68" s="149"/>
      <c r="H68" s="149"/>
      <c r="I68" s="111">
        <f>ROUND(F68*(1+L10),2)</f>
        <v>635.08000000000004</v>
      </c>
      <c r="J68" s="111"/>
      <c r="K68" s="110">
        <f t="shared" si="24"/>
        <v>6350.8</v>
      </c>
      <c r="L68" s="110"/>
      <c r="M68" s="110"/>
    </row>
    <row r="69" spans="1:13" ht="20.25" customHeight="1" x14ac:dyDescent="0.2">
      <c r="A69" s="92" t="s">
        <v>142</v>
      </c>
      <c r="B69" s="64" t="s">
        <v>151</v>
      </c>
      <c r="C69" s="52" t="s">
        <v>152</v>
      </c>
      <c r="D69" s="18" t="s">
        <v>11</v>
      </c>
      <c r="E69" s="19">
        <v>10</v>
      </c>
      <c r="F69" s="149">
        <v>41.1</v>
      </c>
      <c r="G69" s="149"/>
      <c r="H69" s="149"/>
      <c r="I69" s="111">
        <f>ROUND(F69*(1+L10),2)</f>
        <v>52.79</v>
      </c>
      <c r="J69" s="111"/>
      <c r="K69" s="110">
        <f t="shared" si="23"/>
        <v>527.9</v>
      </c>
      <c r="L69" s="110"/>
      <c r="M69" s="110"/>
    </row>
    <row r="70" spans="1:13" ht="45" customHeight="1" x14ac:dyDescent="0.2">
      <c r="A70" s="92" t="s">
        <v>143</v>
      </c>
      <c r="B70" s="64" t="s">
        <v>153</v>
      </c>
      <c r="C70" s="52" t="s">
        <v>154</v>
      </c>
      <c r="D70" s="18" t="s">
        <v>11</v>
      </c>
      <c r="E70" s="19">
        <v>8</v>
      </c>
      <c r="F70" s="149">
        <v>209.88</v>
      </c>
      <c r="G70" s="149"/>
      <c r="H70" s="149"/>
      <c r="I70" s="111">
        <f>ROUND(F70*(1+L10),2)</f>
        <v>269.58999999999997</v>
      </c>
      <c r="J70" s="111"/>
      <c r="K70" s="110">
        <f t="shared" ref="K70:K73" si="25">ROUND(E70*(I70),2)</f>
        <v>2156.7199999999998</v>
      </c>
      <c r="L70" s="110"/>
      <c r="M70" s="110"/>
    </row>
    <row r="71" spans="1:13" ht="36" x14ac:dyDescent="0.2">
      <c r="A71" s="92" t="s">
        <v>144</v>
      </c>
      <c r="B71" s="32" t="s">
        <v>155</v>
      </c>
      <c r="C71" s="53" t="s">
        <v>156</v>
      </c>
      <c r="D71" s="18" t="s">
        <v>11</v>
      </c>
      <c r="E71" s="19">
        <v>3</v>
      </c>
      <c r="F71" s="112">
        <v>78.760000000000005</v>
      </c>
      <c r="G71" s="113"/>
      <c r="H71" s="114"/>
      <c r="I71" s="111">
        <f>ROUND(F71*(1+L10),2)</f>
        <v>101.17</v>
      </c>
      <c r="J71" s="111"/>
      <c r="K71" s="110">
        <f t="shared" si="25"/>
        <v>303.51</v>
      </c>
      <c r="L71" s="110"/>
      <c r="M71" s="110"/>
    </row>
    <row r="72" spans="1:13" ht="36" x14ac:dyDescent="0.2">
      <c r="A72" s="92" t="s">
        <v>147</v>
      </c>
      <c r="B72" s="32" t="s">
        <v>157</v>
      </c>
      <c r="C72" s="53" t="s">
        <v>158</v>
      </c>
      <c r="D72" s="18" t="s">
        <v>11</v>
      </c>
      <c r="E72" s="19">
        <v>6</v>
      </c>
      <c r="F72" s="112">
        <v>76.91</v>
      </c>
      <c r="G72" s="113"/>
      <c r="H72" s="114"/>
      <c r="I72" s="111">
        <f>ROUND(F72*(1+L10),2)</f>
        <v>98.79</v>
      </c>
      <c r="J72" s="111"/>
      <c r="K72" s="110">
        <f t="shared" si="25"/>
        <v>592.74</v>
      </c>
      <c r="L72" s="110"/>
      <c r="M72" s="110"/>
    </row>
    <row r="73" spans="1:13" ht="45.75" customHeight="1" x14ac:dyDescent="0.2">
      <c r="A73" s="91" t="s">
        <v>148</v>
      </c>
      <c r="B73" s="30" t="s">
        <v>276</v>
      </c>
      <c r="C73" s="27" t="s">
        <v>275</v>
      </c>
      <c r="D73" s="18" t="s">
        <v>11</v>
      </c>
      <c r="E73" s="19">
        <v>12</v>
      </c>
      <c r="F73" s="149">
        <v>348.21</v>
      </c>
      <c r="G73" s="149"/>
      <c r="H73" s="149"/>
      <c r="I73" s="111">
        <f>ROUND(F73*(1+L10),2)</f>
        <v>447.28</v>
      </c>
      <c r="J73" s="111"/>
      <c r="K73" s="110">
        <f t="shared" si="25"/>
        <v>5367.36</v>
      </c>
      <c r="L73" s="110"/>
      <c r="M73" s="110"/>
    </row>
    <row r="74" spans="1:13" ht="18.75" customHeight="1" x14ac:dyDescent="0.2">
      <c r="A74" s="92" t="s">
        <v>149</v>
      </c>
      <c r="B74" s="64" t="s">
        <v>169</v>
      </c>
      <c r="C74" s="52" t="s">
        <v>170</v>
      </c>
      <c r="D74" s="18" t="s">
        <v>11</v>
      </c>
      <c r="E74" s="19">
        <v>16</v>
      </c>
      <c r="F74" s="112">
        <v>50.91</v>
      </c>
      <c r="G74" s="113"/>
      <c r="H74" s="114"/>
      <c r="I74" s="111">
        <f>ROUND(F74*(1+L10),2)</f>
        <v>65.39</v>
      </c>
      <c r="J74" s="111"/>
      <c r="K74" s="110">
        <f t="shared" si="23"/>
        <v>1046.24</v>
      </c>
      <c r="L74" s="110"/>
      <c r="M74" s="110"/>
    </row>
    <row r="75" spans="1:13" ht="20.100000000000001" customHeight="1" x14ac:dyDescent="0.2">
      <c r="A75" s="92" t="s">
        <v>150</v>
      </c>
      <c r="B75" s="64" t="s">
        <v>171</v>
      </c>
      <c r="C75" s="52" t="s">
        <v>172</v>
      </c>
      <c r="D75" s="18" t="s">
        <v>11</v>
      </c>
      <c r="E75" s="19">
        <v>6</v>
      </c>
      <c r="F75" s="112">
        <v>48.58</v>
      </c>
      <c r="G75" s="113"/>
      <c r="H75" s="114"/>
      <c r="I75" s="111">
        <f>ROUND(F75*(1+L10),2)</f>
        <v>62.4</v>
      </c>
      <c r="J75" s="111"/>
      <c r="K75" s="110">
        <f t="shared" ref="K75:K76" si="26">ROUND(E75*(I75),2)</f>
        <v>374.4</v>
      </c>
      <c r="L75" s="110"/>
      <c r="M75" s="110"/>
    </row>
    <row r="76" spans="1:13" ht="20.100000000000001" customHeight="1" x14ac:dyDescent="0.2">
      <c r="A76" s="92" t="s">
        <v>177</v>
      </c>
      <c r="B76" s="32" t="s">
        <v>173</v>
      </c>
      <c r="C76" s="53" t="s">
        <v>174</v>
      </c>
      <c r="D76" s="18" t="s">
        <v>11</v>
      </c>
      <c r="E76" s="19">
        <v>8</v>
      </c>
      <c r="F76" s="112">
        <v>49.46</v>
      </c>
      <c r="G76" s="113"/>
      <c r="H76" s="114"/>
      <c r="I76" s="111">
        <f>ROUND(F76*(1+L10),2)</f>
        <v>63.53</v>
      </c>
      <c r="J76" s="111"/>
      <c r="K76" s="110">
        <f t="shared" si="26"/>
        <v>508.24</v>
      </c>
      <c r="L76" s="110"/>
      <c r="M76" s="110"/>
    </row>
    <row r="77" spans="1:13" ht="20.100000000000001" customHeight="1" x14ac:dyDescent="0.2">
      <c r="A77" s="92" t="s">
        <v>178</v>
      </c>
      <c r="B77" s="32" t="s">
        <v>175</v>
      </c>
      <c r="C77" s="53" t="s">
        <v>176</v>
      </c>
      <c r="D77" s="18" t="s">
        <v>11</v>
      </c>
      <c r="E77" s="19">
        <v>8</v>
      </c>
      <c r="F77" s="137">
        <v>27.45</v>
      </c>
      <c r="G77" s="138"/>
      <c r="H77" s="139"/>
      <c r="I77" s="111">
        <f>ROUND(F77*(1+L10),2)</f>
        <v>35.26</v>
      </c>
      <c r="J77" s="111"/>
      <c r="K77" s="110">
        <f t="shared" ref="K77" si="27">ROUND(E77*(I77),2)</f>
        <v>282.08</v>
      </c>
      <c r="L77" s="110"/>
      <c r="M77" s="110"/>
    </row>
    <row r="78" spans="1:13" ht="20.100000000000001" customHeight="1" x14ac:dyDescent="0.2">
      <c r="A78" s="92" t="s">
        <v>214</v>
      </c>
      <c r="B78" s="30" t="s">
        <v>228</v>
      </c>
      <c r="C78" s="27" t="s">
        <v>227</v>
      </c>
      <c r="D78" s="18" t="s">
        <v>11</v>
      </c>
      <c r="E78" s="19">
        <v>4</v>
      </c>
      <c r="F78" s="121">
        <v>149.49</v>
      </c>
      <c r="G78" s="121"/>
      <c r="H78" s="121"/>
      <c r="I78" s="111">
        <f>ROUND(F78*(1+L10),2)</f>
        <v>192.02</v>
      </c>
      <c r="J78" s="111"/>
      <c r="K78" s="110">
        <f t="shared" ref="K78" si="28">ROUND(E78*(I78),2)</f>
        <v>768.08</v>
      </c>
      <c r="L78" s="110"/>
      <c r="M78" s="110"/>
    </row>
    <row r="79" spans="1:13" ht="20.100000000000001" customHeight="1" x14ac:dyDescent="0.2">
      <c r="A79" s="92" t="s">
        <v>250</v>
      </c>
      <c r="B79" s="77" t="s">
        <v>251</v>
      </c>
      <c r="C79" s="78" t="s">
        <v>252</v>
      </c>
      <c r="D79" s="18" t="s">
        <v>31</v>
      </c>
      <c r="E79" s="19">
        <f>10*7.7</f>
        <v>77</v>
      </c>
      <c r="F79" s="121">
        <v>84.98</v>
      </c>
      <c r="G79" s="121"/>
      <c r="H79" s="121"/>
      <c r="I79" s="111">
        <f>ROUND(F79*(1+L11),2)</f>
        <v>84.98</v>
      </c>
      <c r="J79" s="111"/>
      <c r="K79" s="110">
        <f t="shared" ref="K79" si="29">ROUND(E79*(I79),2)</f>
        <v>6543.46</v>
      </c>
      <c r="L79" s="110"/>
      <c r="M79" s="110"/>
    </row>
    <row r="80" spans="1:13" ht="20.25" customHeight="1" x14ac:dyDescent="0.2">
      <c r="A80" s="20" t="s">
        <v>114</v>
      </c>
      <c r="B80" s="47"/>
      <c r="C80" s="48" t="s">
        <v>77</v>
      </c>
      <c r="D80" s="39"/>
      <c r="E80" s="4"/>
      <c r="F80" s="131"/>
      <c r="G80" s="132"/>
      <c r="H80" s="133"/>
      <c r="I80" s="156"/>
      <c r="J80" s="157"/>
      <c r="K80" s="158">
        <f>K81+K82</f>
        <v>62854.93</v>
      </c>
      <c r="L80" s="159"/>
      <c r="M80" s="160"/>
    </row>
    <row r="81" spans="1:13" ht="36.75" customHeight="1" x14ac:dyDescent="0.2">
      <c r="A81" s="91" t="s">
        <v>115</v>
      </c>
      <c r="B81" s="30" t="s">
        <v>78</v>
      </c>
      <c r="C81" s="27" t="s">
        <v>76</v>
      </c>
      <c r="D81" s="18" t="s">
        <v>12</v>
      </c>
      <c r="E81" s="19">
        <f>18.9*2*4+32.05*2*2-1.2*2*2-1.6*2</f>
        <v>271.39999999999998</v>
      </c>
      <c r="F81" s="149">
        <v>169.02</v>
      </c>
      <c r="G81" s="149"/>
      <c r="H81" s="149"/>
      <c r="I81" s="111">
        <f>ROUND(F81*(1+L10),2)</f>
        <v>217.11</v>
      </c>
      <c r="J81" s="111"/>
      <c r="K81" s="110">
        <f t="shared" ref="K81" si="30">ROUND(E81*(I81),2)</f>
        <v>58923.65</v>
      </c>
      <c r="L81" s="110"/>
      <c r="M81" s="110"/>
    </row>
    <row r="82" spans="1:13" ht="21.75" customHeight="1" x14ac:dyDescent="0.2">
      <c r="A82" s="91" t="s">
        <v>235</v>
      </c>
      <c r="B82" s="30" t="s">
        <v>234</v>
      </c>
      <c r="C82" s="27" t="s">
        <v>233</v>
      </c>
      <c r="D82" s="18" t="s">
        <v>12</v>
      </c>
      <c r="E82" s="19">
        <f>1.2*2*2+1.6*2</f>
        <v>8</v>
      </c>
      <c r="F82" s="149">
        <v>382.57</v>
      </c>
      <c r="G82" s="149"/>
      <c r="H82" s="149"/>
      <c r="I82" s="111">
        <f>ROUND(F82*(1+L10),2)</f>
        <v>491.41</v>
      </c>
      <c r="J82" s="111"/>
      <c r="K82" s="110">
        <f t="shared" ref="K82" si="31">ROUND(E82*(I82),2)</f>
        <v>3931.28</v>
      </c>
      <c r="L82" s="110"/>
      <c r="M82" s="110"/>
    </row>
    <row r="83" spans="1:13" ht="21" customHeight="1" x14ac:dyDescent="0.2">
      <c r="A83" s="20" t="s">
        <v>124</v>
      </c>
      <c r="B83" s="47"/>
      <c r="C83" s="48" t="s">
        <v>71</v>
      </c>
      <c r="D83" s="39"/>
      <c r="E83" s="4"/>
      <c r="F83" s="131"/>
      <c r="G83" s="132"/>
      <c r="H83" s="133"/>
      <c r="I83" s="156"/>
      <c r="J83" s="157"/>
      <c r="K83" s="158">
        <f>K84+K85+K86</f>
        <v>15476.66</v>
      </c>
      <c r="L83" s="159"/>
      <c r="M83" s="160"/>
    </row>
    <row r="84" spans="1:13" ht="23.25" customHeight="1" x14ac:dyDescent="0.2">
      <c r="A84" s="91" t="s">
        <v>125</v>
      </c>
      <c r="B84" s="30" t="s">
        <v>73</v>
      </c>
      <c r="C84" s="27" t="s">
        <v>72</v>
      </c>
      <c r="D84" s="18" t="s">
        <v>11</v>
      </c>
      <c r="E84" s="19">
        <v>2</v>
      </c>
      <c r="F84" s="149">
        <v>2973.06</v>
      </c>
      <c r="G84" s="149"/>
      <c r="H84" s="149"/>
      <c r="I84" s="111">
        <f>ROUND(F84*(1+L10),2)</f>
        <v>3818.9</v>
      </c>
      <c r="J84" s="111"/>
      <c r="K84" s="110">
        <f t="shared" ref="K84" si="32">ROUND(E84*(I84),2)</f>
        <v>7637.8</v>
      </c>
      <c r="L84" s="110"/>
      <c r="M84" s="110"/>
    </row>
    <row r="85" spans="1:13" ht="22.15" customHeight="1" x14ac:dyDescent="0.2">
      <c r="A85" s="91" t="s">
        <v>126</v>
      </c>
      <c r="B85" s="30" t="s">
        <v>75</v>
      </c>
      <c r="C85" s="27" t="s">
        <v>74</v>
      </c>
      <c r="D85" s="18" t="s">
        <v>11</v>
      </c>
      <c r="E85" s="19">
        <v>2</v>
      </c>
      <c r="F85" s="149">
        <v>2508.77</v>
      </c>
      <c r="G85" s="149"/>
      <c r="H85" s="149"/>
      <c r="I85" s="111">
        <f>ROUND(F85*(1+L10),2)</f>
        <v>3222.52</v>
      </c>
      <c r="J85" s="111"/>
      <c r="K85" s="110">
        <f t="shared" ref="K85" si="33">ROUND(E85*(I85),2)</f>
        <v>6445.04</v>
      </c>
      <c r="L85" s="110"/>
      <c r="M85" s="110"/>
    </row>
    <row r="86" spans="1:13" ht="18.75" customHeight="1" x14ac:dyDescent="0.2">
      <c r="A86" s="91" t="s">
        <v>131</v>
      </c>
      <c r="B86" s="30" t="s">
        <v>232</v>
      </c>
      <c r="C86" s="27" t="s">
        <v>231</v>
      </c>
      <c r="D86" s="18" t="s">
        <v>11</v>
      </c>
      <c r="E86" s="19">
        <v>1</v>
      </c>
      <c r="F86" s="149">
        <v>1085.1099999999999</v>
      </c>
      <c r="G86" s="149"/>
      <c r="H86" s="149"/>
      <c r="I86" s="111">
        <f>ROUND(F86*(1+L10),2)</f>
        <v>1393.82</v>
      </c>
      <c r="J86" s="111"/>
      <c r="K86" s="110">
        <f t="shared" ref="K86" si="34">ROUND(E86*(I86),2)</f>
        <v>1393.82</v>
      </c>
      <c r="L86" s="110"/>
      <c r="M86" s="110"/>
    </row>
    <row r="87" spans="1:13" ht="21.75" customHeight="1" x14ac:dyDescent="0.2">
      <c r="A87" s="20" t="s">
        <v>127</v>
      </c>
      <c r="B87" s="47"/>
      <c r="C87" s="48" t="s">
        <v>130</v>
      </c>
      <c r="D87" s="39"/>
      <c r="E87" s="4"/>
      <c r="F87" s="131"/>
      <c r="G87" s="132"/>
      <c r="H87" s="133"/>
      <c r="I87" s="156"/>
      <c r="J87" s="157"/>
      <c r="K87" s="158">
        <f>K88+K89+K90+K91+K92+K93+K94</f>
        <v>36315.85</v>
      </c>
      <c r="L87" s="159"/>
      <c r="M87" s="160"/>
    </row>
    <row r="88" spans="1:13" ht="54" x14ac:dyDescent="0.2">
      <c r="A88" s="91" t="s">
        <v>128</v>
      </c>
      <c r="B88" s="30" t="s">
        <v>199</v>
      </c>
      <c r="C88" s="27" t="s">
        <v>200</v>
      </c>
      <c r="D88" s="70" t="s">
        <v>12</v>
      </c>
      <c r="E88" s="19">
        <v>3.6</v>
      </c>
      <c r="F88" s="153">
        <v>326.29000000000002</v>
      </c>
      <c r="G88" s="154"/>
      <c r="H88" s="155"/>
      <c r="I88" s="111">
        <f>ROUND(F88*(1+L10),2)</f>
        <v>419.12</v>
      </c>
      <c r="J88" s="111"/>
      <c r="K88" s="110">
        <f t="shared" ref="K88" si="35">ROUND(E88*(I88),2)</f>
        <v>1508.83</v>
      </c>
      <c r="L88" s="110"/>
      <c r="M88" s="110"/>
    </row>
    <row r="89" spans="1:13" ht="30.75" customHeight="1" x14ac:dyDescent="0.2">
      <c r="A89" s="91" t="s">
        <v>129</v>
      </c>
      <c r="B89" s="30" t="s">
        <v>201</v>
      </c>
      <c r="C89" s="27" t="s">
        <v>202</v>
      </c>
      <c r="D89" s="71" t="s">
        <v>213</v>
      </c>
      <c r="E89" s="19">
        <v>12</v>
      </c>
      <c r="F89" s="112">
        <v>99.07</v>
      </c>
      <c r="G89" s="113"/>
      <c r="H89" s="114"/>
      <c r="I89" s="111">
        <f>ROUND(F89*(1+L10),2)</f>
        <v>127.26</v>
      </c>
      <c r="J89" s="111"/>
      <c r="K89" s="110">
        <f t="shared" ref="K89:K91" si="36">ROUND(E89*(I89),2)</f>
        <v>1527.12</v>
      </c>
      <c r="L89" s="110"/>
      <c r="M89" s="110"/>
    </row>
    <row r="90" spans="1:13" ht="36" x14ac:dyDescent="0.2">
      <c r="A90" s="91" t="s">
        <v>179</v>
      </c>
      <c r="B90" s="30" t="s">
        <v>203</v>
      </c>
      <c r="C90" s="27" t="s">
        <v>204</v>
      </c>
      <c r="D90" s="72" t="s">
        <v>31</v>
      </c>
      <c r="E90" s="19">
        <f>1.2*6</f>
        <v>7.1999999999999993</v>
      </c>
      <c r="F90" s="112">
        <v>36.82</v>
      </c>
      <c r="G90" s="113"/>
      <c r="H90" s="114"/>
      <c r="I90" s="111">
        <f>ROUND(F90*(1+L10),2)</f>
        <v>47.3</v>
      </c>
      <c r="J90" s="111"/>
      <c r="K90" s="110">
        <f t="shared" si="36"/>
        <v>340.56</v>
      </c>
      <c r="L90" s="110"/>
      <c r="M90" s="110"/>
    </row>
    <row r="91" spans="1:13" ht="18.75" customHeight="1" x14ac:dyDescent="0.2">
      <c r="A91" s="91" t="s">
        <v>195</v>
      </c>
      <c r="B91" s="30" t="s">
        <v>205</v>
      </c>
      <c r="C91" s="27" t="s">
        <v>206</v>
      </c>
      <c r="D91" s="72" t="s">
        <v>31</v>
      </c>
      <c r="E91" s="19">
        <f>E90</f>
        <v>7.1999999999999993</v>
      </c>
      <c r="F91" s="112">
        <v>11.92</v>
      </c>
      <c r="G91" s="113"/>
      <c r="H91" s="114"/>
      <c r="I91" s="111">
        <f>ROUND(F91*(1+L10),2)</f>
        <v>15.31</v>
      </c>
      <c r="J91" s="111"/>
      <c r="K91" s="110">
        <f t="shared" si="36"/>
        <v>110.23</v>
      </c>
      <c r="L91" s="110"/>
      <c r="M91" s="110"/>
    </row>
    <row r="92" spans="1:13" ht="21" customHeight="1" x14ac:dyDescent="0.2">
      <c r="A92" s="91" t="s">
        <v>196</v>
      </c>
      <c r="B92" s="58" t="s">
        <v>207</v>
      </c>
      <c r="C92" s="27" t="s">
        <v>208</v>
      </c>
      <c r="D92" s="70" t="s">
        <v>12</v>
      </c>
      <c r="E92" s="19">
        <v>28.62</v>
      </c>
      <c r="F92" s="210">
        <v>573.22</v>
      </c>
      <c r="G92" s="211"/>
      <c r="H92" s="212"/>
      <c r="I92" s="111">
        <f>ROUND(F92*(1+L10),2)</f>
        <v>736.3</v>
      </c>
      <c r="J92" s="111"/>
      <c r="K92" s="110">
        <f t="shared" ref="K92:K93" si="37">ROUND(E92*(I92),2)</f>
        <v>21072.91</v>
      </c>
      <c r="L92" s="110"/>
      <c r="M92" s="110"/>
    </row>
    <row r="93" spans="1:13" ht="36.75" customHeight="1" x14ac:dyDescent="0.2">
      <c r="A93" s="91" t="s">
        <v>197</v>
      </c>
      <c r="B93" s="30" t="s">
        <v>239</v>
      </c>
      <c r="C93" s="27" t="s">
        <v>238</v>
      </c>
      <c r="D93" s="18" t="s">
        <v>31</v>
      </c>
      <c r="E93" s="19">
        <v>11.8</v>
      </c>
      <c r="F93" s="149">
        <v>634.66</v>
      </c>
      <c r="G93" s="149"/>
      <c r="H93" s="149"/>
      <c r="I93" s="111">
        <f>ROUND(F93*(1+L24),2)</f>
        <v>634.66</v>
      </c>
      <c r="J93" s="111"/>
      <c r="K93" s="110">
        <f t="shared" si="37"/>
        <v>7488.99</v>
      </c>
      <c r="L93" s="110"/>
      <c r="M93" s="110"/>
    </row>
    <row r="94" spans="1:13" ht="24.75" customHeight="1" x14ac:dyDescent="0.2">
      <c r="A94" s="91" t="s">
        <v>198</v>
      </c>
      <c r="B94" s="30" t="s">
        <v>237</v>
      </c>
      <c r="C94" s="27" t="s">
        <v>236</v>
      </c>
      <c r="D94" s="18" t="s">
        <v>31</v>
      </c>
      <c r="E94" s="19">
        <f>9+9.6</f>
        <v>18.600000000000001</v>
      </c>
      <c r="F94" s="149">
        <v>178.61</v>
      </c>
      <c r="G94" s="149"/>
      <c r="H94" s="149"/>
      <c r="I94" s="111">
        <f>ROUND(F94*(1+L10),2)</f>
        <v>229.42</v>
      </c>
      <c r="J94" s="111"/>
      <c r="K94" s="110">
        <f t="shared" ref="K94" si="38">ROUND(E94*(I94),2)</f>
        <v>4267.21</v>
      </c>
      <c r="L94" s="110"/>
      <c r="M94" s="110"/>
    </row>
    <row r="95" spans="1:13" ht="19.5" customHeight="1" x14ac:dyDescent="0.2">
      <c r="A95" s="20" t="s">
        <v>192</v>
      </c>
      <c r="B95" s="47"/>
      <c r="C95" s="48" t="s">
        <v>61</v>
      </c>
      <c r="D95" s="39"/>
      <c r="E95" s="4"/>
      <c r="F95" s="131"/>
      <c r="G95" s="132"/>
      <c r="H95" s="133"/>
      <c r="I95" s="156"/>
      <c r="J95" s="157"/>
      <c r="K95" s="158">
        <f>K96+K97+K98+K99+K100</f>
        <v>112889.98000000001</v>
      </c>
      <c r="L95" s="159"/>
      <c r="M95" s="160"/>
    </row>
    <row r="96" spans="1:13" ht="45" x14ac:dyDescent="0.2">
      <c r="A96" s="91" t="s">
        <v>193</v>
      </c>
      <c r="B96" s="69" t="s">
        <v>209</v>
      </c>
      <c r="C96" s="27" t="s">
        <v>210</v>
      </c>
      <c r="D96" s="18" t="s">
        <v>11</v>
      </c>
      <c r="E96" s="19">
        <v>6</v>
      </c>
      <c r="F96" s="149">
        <v>709.72</v>
      </c>
      <c r="G96" s="149"/>
      <c r="H96" s="149"/>
      <c r="I96" s="111">
        <f>ROUND(F96*(1+L10),2)</f>
        <v>911.64</v>
      </c>
      <c r="J96" s="111"/>
      <c r="K96" s="110">
        <f t="shared" ref="K96:K97" si="39">ROUND(E96*(I96),2)</f>
        <v>5469.84</v>
      </c>
      <c r="L96" s="110"/>
      <c r="M96" s="110"/>
    </row>
    <row r="97" spans="1:17" ht="18" customHeight="1" x14ac:dyDescent="0.2">
      <c r="A97" s="91" t="s">
        <v>194</v>
      </c>
      <c r="B97" s="32" t="s">
        <v>211</v>
      </c>
      <c r="C97" s="27" t="s">
        <v>212</v>
      </c>
      <c r="D97" s="2" t="s">
        <v>12</v>
      </c>
      <c r="E97" s="19">
        <v>31.45</v>
      </c>
      <c r="F97" s="149">
        <v>265.49</v>
      </c>
      <c r="G97" s="149"/>
      <c r="H97" s="149"/>
      <c r="I97" s="111">
        <f>ROUND(F97*(1+L10),2)</f>
        <v>341.02</v>
      </c>
      <c r="J97" s="111"/>
      <c r="K97" s="110">
        <f t="shared" si="39"/>
        <v>10725.08</v>
      </c>
      <c r="L97" s="110"/>
      <c r="M97" s="110"/>
    </row>
    <row r="98" spans="1:17" ht="39.75" customHeight="1" x14ac:dyDescent="0.2">
      <c r="A98" s="91" t="s">
        <v>240</v>
      </c>
      <c r="B98" s="80" t="s">
        <v>261</v>
      </c>
      <c r="C98" s="27" t="s">
        <v>260</v>
      </c>
      <c r="D98" s="54" t="s">
        <v>12</v>
      </c>
      <c r="E98" s="19">
        <f>10*0.55*1.6+4*0.8*1.6</f>
        <v>13.920000000000002</v>
      </c>
      <c r="F98" s="149">
        <v>557.07000000000005</v>
      </c>
      <c r="G98" s="149"/>
      <c r="H98" s="149"/>
      <c r="I98" s="111">
        <f>ROUND(F98*(1+L10),2)</f>
        <v>715.56</v>
      </c>
      <c r="J98" s="111"/>
      <c r="K98" s="110">
        <f t="shared" ref="K98" si="40">ROUND(E98*(I98),2)</f>
        <v>9960.6</v>
      </c>
      <c r="L98" s="110"/>
      <c r="M98" s="110"/>
      <c r="Q98" s="93"/>
    </row>
    <row r="99" spans="1:17" ht="29.25" customHeight="1" x14ac:dyDescent="0.2">
      <c r="A99" s="91" t="s">
        <v>241</v>
      </c>
      <c r="B99" s="96" t="s">
        <v>270</v>
      </c>
      <c r="C99" s="97" t="s">
        <v>279</v>
      </c>
      <c r="D99" s="49" t="s">
        <v>12</v>
      </c>
      <c r="E99" s="98">
        <v>168.78</v>
      </c>
      <c r="F99" s="213">
        <v>240.75</v>
      </c>
      <c r="G99" s="213"/>
      <c r="H99" s="213"/>
      <c r="I99" s="214">
        <f>ROUND(F99*(1+L10),2)</f>
        <v>309.24</v>
      </c>
      <c r="J99" s="214"/>
      <c r="K99" s="215">
        <f t="shared" ref="K99" si="41">ROUND(E99*(I99),2)</f>
        <v>52193.53</v>
      </c>
      <c r="L99" s="215"/>
      <c r="M99" s="215"/>
      <c r="Q99" s="94">
        <f>222-169</f>
        <v>53</v>
      </c>
    </row>
    <row r="100" spans="1:17" ht="25.5" customHeight="1" x14ac:dyDescent="0.2">
      <c r="A100" s="91" t="s">
        <v>280</v>
      </c>
      <c r="B100" s="69" t="s">
        <v>284</v>
      </c>
      <c r="C100" s="108" t="s">
        <v>283</v>
      </c>
      <c r="D100" s="18" t="s">
        <v>12</v>
      </c>
      <c r="E100" s="109">
        <v>53.68</v>
      </c>
      <c r="F100" s="110">
        <v>500.94</v>
      </c>
      <c r="G100" s="110"/>
      <c r="H100" s="110"/>
      <c r="I100" s="111">
        <f>ROUND(F100*(1+L10),2)</f>
        <v>643.46</v>
      </c>
      <c r="J100" s="111"/>
      <c r="K100" s="110">
        <f t="shared" ref="K100" si="42">ROUND(E100*(I100),2)</f>
        <v>34540.93</v>
      </c>
      <c r="L100" s="110"/>
      <c r="M100" s="110"/>
      <c r="Q100" s="94"/>
    </row>
    <row r="101" spans="1:17" ht="21" customHeight="1" x14ac:dyDescent="0.2">
      <c r="A101" s="20" t="s">
        <v>242</v>
      </c>
      <c r="B101" s="47"/>
      <c r="C101" s="48" t="s">
        <v>243</v>
      </c>
      <c r="D101" s="39"/>
      <c r="E101" s="99"/>
      <c r="F101" s="216"/>
      <c r="G101" s="217"/>
      <c r="H101" s="218"/>
      <c r="I101" s="219"/>
      <c r="J101" s="220"/>
      <c r="K101" s="221">
        <f>K102+K103</f>
        <v>3102.3</v>
      </c>
      <c r="L101" s="222"/>
      <c r="M101" s="223"/>
    </row>
    <row r="102" spans="1:17" ht="48" customHeight="1" x14ac:dyDescent="0.2">
      <c r="A102" s="91" t="s">
        <v>244</v>
      </c>
      <c r="B102" s="30" t="s">
        <v>249</v>
      </c>
      <c r="C102" s="27" t="s">
        <v>248</v>
      </c>
      <c r="D102" s="54" t="s">
        <v>12</v>
      </c>
      <c r="E102" s="19">
        <v>12</v>
      </c>
      <c r="F102" s="149">
        <v>94.32</v>
      </c>
      <c r="G102" s="149"/>
      <c r="H102" s="149"/>
      <c r="I102" s="111">
        <f>ROUND(F102*(1+L10),2)</f>
        <v>121.15</v>
      </c>
      <c r="J102" s="111"/>
      <c r="K102" s="110">
        <f t="shared" ref="K102" si="43">ROUND(E102*(I102),2)</f>
        <v>1453.8</v>
      </c>
      <c r="L102" s="110"/>
      <c r="M102" s="110"/>
    </row>
    <row r="103" spans="1:17" ht="30.75" customHeight="1" x14ac:dyDescent="0.2">
      <c r="A103" s="91" t="s">
        <v>245</v>
      </c>
      <c r="B103" s="30" t="s">
        <v>247</v>
      </c>
      <c r="C103" s="27" t="s">
        <v>246</v>
      </c>
      <c r="D103" s="18" t="s">
        <v>11</v>
      </c>
      <c r="E103" s="19">
        <v>6</v>
      </c>
      <c r="F103" s="149">
        <v>213.9</v>
      </c>
      <c r="G103" s="149"/>
      <c r="H103" s="149"/>
      <c r="I103" s="111">
        <f>ROUND(F103*(1+L10),2)</f>
        <v>274.75</v>
      </c>
      <c r="J103" s="111"/>
      <c r="K103" s="110">
        <f t="shared" ref="K103" si="44">ROUND(E103*(I103),2)</f>
        <v>1648.5</v>
      </c>
      <c r="L103" s="110"/>
      <c r="M103" s="110"/>
    </row>
    <row r="104" spans="1:17" ht="9.75" customHeight="1" x14ac:dyDescent="0.2">
      <c r="A104" s="40"/>
      <c r="B104" s="15"/>
      <c r="C104" s="16"/>
      <c r="D104" s="2"/>
      <c r="E104" s="3"/>
      <c r="F104" s="150"/>
      <c r="G104" s="151"/>
      <c r="H104" s="152"/>
      <c r="I104" s="120"/>
      <c r="J104" s="116"/>
      <c r="K104" s="117"/>
      <c r="L104" s="118"/>
      <c r="M104" s="119"/>
    </row>
    <row r="105" spans="1:17" ht="23.1" customHeight="1" x14ac:dyDescent="0.2">
      <c r="A105" s="146" t="s">
        <v>18</v>
      </c>
      <c r="B105" s="147"/>
      <c r="C105" s="147"/>
      <c r="D105" s="147"/>
      <c r="E105" s="147"/>
      <c r="F105" s="147"/>
      <c r="G105" s="147"/>
      <c r="H105" s="147"/>
      <c r="I105" s="147"/>
      <c r="J105" s="148"/>
      <c r="K105" s="224">
        <f>K101+K95+K87+K83+K80+K62+K45+K35+K27+K22+K20+K16+K14</f>
        <v>514373.60999999993</v>
      </c>
      <c r="L105" s="225"/>
      <c r="M105" s="226"/>
    </row>
    <row r="106" spans="1:17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9"/>
      <c r="L106" s="9"/>
      <c r="M106" s="9"/>
    </row>
    <row r="107" spans="1:17" ht="24" customHeight="1" x14ac:dyDescent="0.2">
      <c r="A107" s="12" t="s">
        <v>19</v>
      </c>
      <c r="B107" s="10"/>
      <c r="C107" s="10"/>
    </row>
    <row r="108" spans="1:17" ht="13.5" customHeight="1" x14ac:dyDescent="0.2">
      <c r="A108" s="12"/>
      <c r="B108" s="10"/>
      <c r="C108" s="10"/>
    </row>
    <row r="109" spans="1:17" x14ac:dyDescent="0.2">
      <c r="A109" s="12" t="s">
        <v>62</v>
      </c>
      <c r="B109" s="10"/>
      <c r="C109" s="10"/>
    </row>
    <row r="110" spans="1:17" ht="23.25" customHeight="1" x14ac:dyDescent="0.2">
      <c r="P110" s="14"/>
    </row>
  </sheetData>
  <mergeCells count="298">
    <mergeCell ref="F96:H96"/>
    <mergeCell ref="I96:J96"/>
    <mergeCell ref="K96:M96"/>
    <mergeCell ref="F56:H56"/>
    <mergeCell ref="I56:J56"/>
    <mergeCell ref="K56:M56"/>
    <mergeCell ref="F102:H102"/>
    <mergeCell ref="I102:J102"/>
    <mergeCell ref="K102:M102"/>
    <mergeCell ref="I67:J67"/>
    <mergeCell ref="K67:M67"/>
    <mergeCell ref="F68:H68"/>
    <mergeCell ref="I68:J68"/>
    <mergeCell ref="K68:M68"/>
    <mergeCell ref="F62:H62"/>
    <mergeCell ref="I62:J62"/>
    <mergeCell ref="K62:M62"/>
    <mergeCell ref="F64:H64"/>
    <mergeCell ref="I64:J64"/>
    <mergeCell ref="K64:M64"/>
    <mergeCell ref="K77:M77"/>
    <mergeCell ref="F77:H77"/>
    <mergeCell ref="I77:J77"/>
    <mergeCell ref="F86:H86"/>
    <mergeCell ref="F103:H103"/>
    <mergeCell ref="I103:J103"/>
    <mergeCell ref="K103:M103"/>
    <mergeCell ref="F79:H79"/>
    <mergeCell ref="I79:J79"/>
    <mergeCell ref="K79:M79"/>
    <mergeCell ref="F98:H98"/>
    <mergeCell ref="I98:J98"/>
    <mergeCell ref="K98:M98"/>
    <mergeCell ref="F99:H99"/>
    <mergeCell ref="I99:J99"/>
    <mergeCell ref="K99:M99"/>
    <mergeCell ref="F101:H101"/>
    <mergeCell ref="I101:J101"/>
    <mergeCell ref="K101:M101"/>
    <mergeCell ref="F95:H95"/>
    <mergeCell ref="I95:J95"/>
    <mergeCell ref="K95:M95"/>
    <mergeCell ref="F97:H97"/>
    <mergeCell ref="I97:J97"/>
    <mergeCell ref="K97:M97"/>
    <mergeCell ref="F94:H94"/>
    <mergeCell ref="I94:J94"/>
    <mergeCell ref="K94:M94"/>
    <mergeCell ref="F47:H47"/>
    <mergeCell ref="I47:J47"/>
    <mergeCell ref="K47:M47"/>
    <mergeCell ref="F48:H48"/>
    <mergeCell ref="I48:J48"/>
    <mergeCell ref="K48:M48"/>
    <mergeCell ref="F75:H75"/>
    <mergeCell ref="I75:J75"/>
    <mergeCell ref="K75:M75"/>
    <mergeCell ref="F49:H49"/>
    <mergeCell ref="I49:J49"/>
    <mergeCell ref="K49:M49"/>
    <mergeCell ref="F51:H51"/>
    <mergeCell ref="I51:J51"/>
    <mergeCell ref="K51:M51"/>
    <mergeCell ref="F50:H50"/>
    <mergeCell ref="I50:J50"/>
    <mergeCell ref="K50:M50"/>
    <mergeCell ref="F55:H55"/>
    <mergeCell ref="I55:J55"/>
    <mergeCell ref="K55:M55"/>
    <mergeCell ref="I57:J57"/>
    <mergeCell ref="K74:M74"/>
    <mergeCell ref="F65:H65"/>
    <mergeCell ref="F92:H92"/>
    <mergeCell ref="I92:J92"/>
    <mergeCell ref="K92:M92"/>
    <mergeCell ref="F93:H93"/>
    <mergeCell ref="I93:J93"/>
    <mergeCell ref="K93:M93"/>
    <mergeCell ref="F89:H89"/>
    <mergeCell ref="I89:J89"/>
    <mergeCell ref="K89:M89"/>
    <mergeCell ref="F90:H90"/>
    <mergeCell ref="I90:J90"/>
    <mergeCell ref="K90:M90"/>
    <mergeCell ref="F91:H91"/>
    <mergeCell ref="I91:J91"/>
    <mergeCell ref="K91:M91"/>
    <mergeCell ref="F88:H88"/>
    <mergeCell ref="I88:J88"/>
    <mergeCell ref="K88:M88"/>
    <mergeCell ref="F78:H78"/>
    <mergeCell ref="I78:J78"/>
    <mergeCell ref="K78:M78"/>
    <mergeCell ref="F85:H85"/>
    <mergeCell ref="I85:J85"/>
    <mergeCell ref="K85:M85"/>
    <mergeCell ref="F82:H82"/>
    <mergeCell ref="I82:J82"/>
    <mergeCell ref="K82:M82"/>
    <mergeCell ref="F80:H80"/>
    <mergeCell ref="I80:J80"/>
    <mergeCell ref="K80:M80"/>
    <mergeCell ref="F81:H81"/>
    <mergeCell ref="I81:J81"/>
    <mergeCell ref="K81:M81"/>
    <mergeCell ref="I86:J86"/>
    <mergeCell ref="K86:M86"/>
    <mergeCell ref="I70:J70"/>
    <mergeCell ref="K70:M70"/>
    <mergeCell ref="F71:H71"/>
    <mergeCell ref="I71:J71"/>
    <mergeCell ref="K71:M71"/>
    <mergeCell ref="I83:J83"/>
    <mergeCell ref="K83:M83"/>
    <mergeCell ref="F84:H84"/>
    <mergeCell ref="I84:J84"/>
    <mergeCell ref="K84:M84"/>
    <mergeCell ref="K76:M76"/>
    <mergeCell ref="F83:H83"/>
    <mergeCell ref="F76:H76"/>
    <mergeCell ref="I76:J76"/>
    <mergeCell ref="K45:M45"/>
    <mergeCell ref="F39:H39"/>
    <mergeCell ref="I39:J39"/>
    <mergeCell ref="K39:M39"/>
    <mergeCell ref="K42:M42"/>
    <mergeCell ref="F72:H72"/>
    <mergeCell ref="I72:J72"/>
    <mergeCell ref="K72:M72"/>
    <mergeCell ref="F73:H73"/>
    <mergeCell ref="F58:H58"/>
    <mergeCell ref="I58:J58"/>
    <mergeCell ref="K58:M58"/>
    <mergeCell ref="I73:J73"/>
    <mergeCell ref="K73:M73"/>
    <mergeCell ref="F67:H67"/>
    <mergeCell ref="F69:H69"/>
    <mergeCell ref="I69:J69"/>
    <mergeCell ref="K69:M69"/>
    <mergeCell ref="I65:J65"/>
    <mergeCell ref="K65:M65"/>
    <mergeCell ref="F66:H66"/>
    <mergeCell ref="I66:J66"/>
    <mergeCell ref="K66:M66"/>
    <mergeCell ref="F70:H70"/>
    <mergeCell ref="F57:H57"/>
    <mergeCell ref="I53:J53"/>
    <mergeCell ref="F46:H46"/>
    <mergeCell ref="I46:J46"/>
    <mergeCell ref="F25:H25"/>
    <mergeCell ref="F27:H27"/>
    <mergeCell ref="I27:J27"/>
    <mergeCell ref="K27:M27"/>
    <mergeCell ref="I45:J45"/>
    <mergeCell ref="I43:J43"/>
    <mergeCell ref="K43:M43"/>
    <mergeCell ref="F36:H36"/>
    <mergeCell ref="I36:J36"/>
    <mergeCell ref="K36:M36"/>
    <mergeCell ref="F37:H37"/>
    <mergeCell ref="F42:H42"/>
    <mergeCell ref="I42:J42"/>
    <mergeCell ref="F40:H40"/>
    <mergeCell ref="I40:J40"/>
    <mergeCell ref="K40:M40"/>
    <mergeCell ref="F35:H35"/>
    <mergeCell ref="I35:J35"/>
    <mergeCell ref="K35:M35"/>
    <mergeCell ref="F34:H34"/>
    <mergeCell ref="F31:H31"/>
    <mergeCell ref="I31:J31"/>
    <mergeCell ref="K31:M31"/>
    <mergeCell ref="F26:H26"/>
    <mergeCell ref="I26:J26"/>
    <mergeCell ref="K26:M26"/>
    <mergeCell ref="F29:H29"/>
    <mergeCell ref="I29:J29"/>
    <mergeCell ref="K29:M29"/>
    <mergeCell ref="F28:H28"/>
    <mergeCell ref="I28:J28"/>
    <mergeCell ref="K28:M28"/>
    <mergeCell ref="F21:H21"/>
    <mergeCell ref="I21:J21"/>
    <mergeCell ref="K21:M21"/>
    <mergeCell ref="F19:H19"/>
    <mergeCell ref="F18:H18"/>
    <mergeCell ref="I18:J18"/>
    <mergeCell ref="K18:M18"/>
    <mergeCell ref="I25:J25"/>
    <mergeCell ref="K25:M25"/>
    <mergeCell ref="F22:H22"/>
    <mergeCell ref="I22:J22"/>
    <mergeCell ref="K22:M22"/>
    <mergeCell ref="F23:H23"/>
    <mergeCell ref="I23:J23"/>
    <mergeCell ref="K23:M23"/>
    <mergeCell ref="F24:H24"/>
    <mergeCell ref="I24:J24"/>
    <mergeCell ref="K24:M24"/>
    <mergeCell ref="F14:H14"/>
    <mergeCell ref="I14:J14"/>
    <mergeCell ref="I15:J15"/>
    <mergeCell ref="K15:M15"/>
    <mergeCell ref="F17:H17"/>
    <mergeCell ref="I17:J17"/>
    <mergeCell ref="F20:H20"/>
    <mergeCell ref="I20:J20"/>
    <mergeCell ref="K20:M20"/>
    <mergeCell ref="A11:M11"/>
    <mergeCell ref="F12:H12"/>
    <mergeCell ref="A4:M4"/>
    <mergeCell ref="A5:M5"/>
    <mergeCell ref="A6:E6"/>
    <mergeCell ref="F6:M6"/>
    <mergeCell ref="A7:E7"/>
    <mergeCell ref="F7:M7"/>
    <mergeCell ref="A8:D8"/>
    <mergeCell ref="E8:M8"/>
    <mergeCell ref="A9:D9"/>
    <mergeCell ref="E9:H10"/>
    <mergeCell ref="I9:M9"/>
    <mergeCell ref="A10:D10"/>
    <mergeCell ref="L10:M10"/>
    <mergeCell ref="I10:J10"/>
    <mergeCell ref="I12:J12"/>
    <mergeCell ref="K12:M12"/>
    <mergeCell ref="B13:J13"/>
    <mergeCell ref="K13:M13"/>
    <mergeCell ref="I38:J38"/>
    <mergeCell ref="K38:M38"/>
    <mergeCell ref="A105:J105"/>
    <mergeCell ref="K105:M105"/>
    <mergeCell ref="F59:H59"/>
    <mergeCell ref="I59:J59"/>
    <mergeCell ref="K59:M59"/>
    <mergeCell ref="F104:H104"/>
    <mergeCell ref="K104:M104"/>
    <mergeCell ref="I104:J104"/>
    <mergeCell ref="F60:H60"/>
    <mergeCell ref="I60:J60"/>
    <mergeCell ref="K60:M60"/>
    <mergeCell ref="F61:H61"/>
    <mergeCell ref="I61:J61"/>
    <mergeCell ref="K61:M61"/>
    <mergeCell ref="F63:H63"/>
    <mergeCell ref="I63:J63"/>
    <mergeCell ref="K63:M63"/>
    <mergeCell ref="F87:H87"/>
    <mergeCell ref="I87:J87"/>
    <mergeCell ref="K87:M87"/>
    <mergeCell ref="C1:M1"/>
    <mergeCell ref="C3:M3"/>
    <mergeCell ref="C2:M2"/>
    <mergeCell ref="K14:M14"/>
    <mergeCell ref="F15:H15"/>
    <mergeCell ref="K46:M46"/>
    <mergeCell ref="F45:H45"/>
    <mergeCell ref="K17:M17"/>
    <mergeCell ref="F16:H16"/>
    <mergeCell ref="I16:J16"/>
    <mergeCell ref="K16:M16"/>
    <mergeCell ref="I19:J19"/>
    <mergeCell ref="K19:M19"/>
    <mergeCell ref="F43:H43"/>
    <mergeCell ref="F32:H32"/>
    <mergeCell ref="I32:J32"/>
    <mergeCell ref="K32:M32"/>
    <mergeCell ref="F33:H33"/>
    <mergeCell ref="I33:J33"/>
    <mergeCell ref="K33:M33"/>
    <mergeCell ref="I37:J37"/>
    <mergeCell ref="K37:M37"/>
    <mergeCell ref="I34:J34"/>
    <mergeCell ref="K34:M34"/>
    <mergeCell ref="F100:H100"/>
    <mergeCell ref="I100:J100"/>
    <mergeCell ref="K100:M100"/>
    <mergeCell ref="F44:H44"/>
    <mergeCell ref="I44:J44"/>
    <mergeCell ref="K44:M44"/>
    <mergeCell ref="F74:H74"/>
    <mergeCell ref="I74:J74"/>
    <mergeCell ref="F30:H30"/>
    <mergeCell ref="I30:J30"/>
    <mergeCell ref="K30:M30"/>
    <mergeCell ref="K53:M53"/>
    <mergeCell ref="K54:M54"/>
    <mergeCell ref="K57:M57"/>
    <mergeCell ref="F53:H53"/>
    <mergeCell ref="F54:H54"/>
    <mergeCell ref="I54:J54"/>
    <mergeCell ref="F41:H41"/>
    <mergeCell ref="I41:J41"/>
    <mergeCell ref="K41:M41"/>
    <mergeCell ref="F52:H52"/>
    <mergeCell ref="I52:J52"/>
    <mergeCell ref="K52:M52"/>
    <mergeCell ref="F38:H38"/>
  </mergeCells>
  <phoneticPr fontId="36" type="noConversion"/>
  <conditionalFormatting sqref="B28:B33">
    <cfRule type="expression" dxfId="46" priority="59">
      <formula>LEN($B28)=1</formula>
    </cfRule>
  </conditionalFormatting>
  <conditionalFormatting sqref="B17:C22">
    <cfRule type="expression" dxfId="45" priority="58">
      <formula>LEN($B17)=1</formula>
    </cfRule>
  </conditionalFormatting>
  <conditionalFormatting sqref="D22 D18 D20">
    <cfRule type="expression" dxfId="44" priority="57">
      <formula>LEN($B18)=1</formula>
    </cfRule>
  </conditionalFormatting>
  <conditionalFormatting sqref="B28:C34">
    <cfRule type="expression" dxfId="43" priority="55">
      <formula>LEN($B28)=1</formula>
    </cfRule>
  </conditionalFormatting>
  <conditionalFormatting sqref="B19:C22">
    <cfRule type="expression" dxfId="42" priority="54">
      <formula>LEN($B19)=1</formula>
    </cfRule>
  </conditionalFormatting>
  <conditionalFormatting sqref="D22 D20">
    <cfRule type="expression" dxfId="41" priority="53">
      <formula>LEN($B20)=1</formula>
    </cfRule>
  </conditionalFormatting>
  <conditionalFormatting sqref="E28:E34">
    <cfRule type="expression" dxfId="40" priority="52">
      <formula>LEN($B28)=1</formula>
    </cfRule>
  </conditionalFormatting>
  <conditionalFormatting sqref="B53:C53">
    <cfRule type="expression" dxfId="39" priority="50">
      <formula>LEN($B53)=1</formula>
    </cfRule>
  </conditionalFormatting>
  <conditionalFormatting sqref="B54:C56">
    <cfRule type="expression" dxfId="38" priority="49">
      <formula>LEN($B54)=1</formula>
    </cfRule>
  </conditionalFormatting>
  <conditionalFormatting sqref="B57:C57">
    <cfRule type="expression" dxfId="37" priority="48">
      <formula>LEN($B57)=1</formula>
    </cfRule>
  </conditionalFormatting>
  <conditionalFormatting sqref="B58:C58">
    <cfRule type="expression" dxfId="36" priority="47">
      <formula>LEN($B58)=1</formula>
    </cfRule>
  </conditionalFormatting>
  <conditionalFormatting sqref="E37:E38">
    <cfRule type="expression" dxfId="35" priority="36">
      <formula>LEN($B37)=1</formula>
    </cfRule>
  </conditionalFormatting>
  <conditionalFormatting sqref="B17:C18">
    <cfRule type="expression" dxfId="34" priority="35">
      <formula>LEN($B17)=1</formula>
    </cfRule>
  </conditionalFormatting>
  <conditionalFormatting sqref="F17:F18">
    <cfRule type="expression" dxfId="33" priority="34">
      <formula>LEN($B17)=1</formula>
    </cfRule>
  </conditionalFormatting>
  <conditionalFormatting sqref="B21:C22">
    <cfRule type="expression" dxfId="32" priority="33">
      <formula>LEN($B21)=1</formula>
    </cfRule>
  </conditionalFormatting>
  <conditionalFormatting sqref="F21:F23">
    <cfRule type="expression" dxfId="31" priority="32">
      <formula>LEN($B21)=1</formula>
    </cfRule>
  </conditionalFormatting>
  <conditionalFormatting sqref="B21:C21">
    <cfRule type="expression" dxfId="30" priority="31">
      <formula>LEN($B21)=1</formula>
    </cfRule>
  </conditionalFormatting>
  <conditionalFormatting sqref="B31:C33">
    <cfRule type="expression" dxfId="29" priority="30">
      <formula>LEN($B31)=1</formula>
    </cfRule>
  </conditionalFormatting>
  <conditionalFormatting sqref="B32:C32">
    <cfRule type="expression" dxfId="28" priority="29">
      <formula>LEN($B32)=1</formula>
    </cfRule>
  </conditionalFormatting>
  <conditionalFormatting sqref="B63:C67">
    <cfRule type="expression" dxfId="27" priority="28">
      <formula>LEN($B63)=1</formula>
    </cfRule>
  </conditionalFormatting>
  <conditionalFormatting sqref="B66:C66">
    <cfRule type="expression" dxfId="26" priority="27">
      <formula>LEN($B66)=1</formula>
    </cfRule>
  </conditionalFormatting>
  <conditionalFormatting sqref="B66:C66">
    <cfRule type="expression" dxfId="25" priority="26">
      <formula>LEN($B66)=1</formula>
    </cfRule>
  </conditionalFormatting>
  <conditionalFormatting sqref="B68:C68">
    <cfRule type="expression" dxfId="24" priority="25">
      <formula>LEN($B68)=1</formula>
    </cfRule>
  </conditionalFormatting>
  <conditionalFormatting sqref="B69:C69">
    <cfRule type="expression" dxfId="23" priority="24">
      <formula>LEN($B69)=1</formula>
    </cfRule>
  </conditionalFormatting>
  <conditionalFormatting sqref="B70:C70">
    <cfRule type="expression" dxfId="22" priority="23">
      <formula>LEN($B70)=1</formula>
    </cfRule>
  </conditionalFormatting>
  <conditionalFormatting sqref="B71:C72">
    <cfRule type="expression" dxfId="21" priority="22">
      <formula>LEN($B71)=1</formula>
    </cfRule>
  </conditionalFormatting>
  <conditionalFormatting sqref="B46:C52">
    <cfRule type="expression" dxfId="20" priority="21">
      <formula>LEN($B46)=1</formula>
    </cfRule>
  </conditionalFormatting>
  <conditionalFormatting sqref="B46:C52">
    <cfRule type="expression" dxfId="19" priority="20">
      <formula>LEN($B46)=1</formula>
    </cfRule>
  </conditionalFormatting>
  <conditionalFormatting sqref="B46:C52">
    <cfRule type="expression" dxfId="18" priority="19">
      <formula>LEN($B46)=1</formula>
    </cfRule>
  </conditionalFormatting>
  <conditionalFormatting sqref="B73:C73">
    <cfRule type="expression" dxfId="17" priority="18">
      <formula>LEN($B73)=1</formula>
    </cfRule>
  </conditionalFormatting>
  <conditionalFormatting sqref="B74:C79">
    <cfRule type="expression" dxfId="16" priority="17">
      <formula>LEN($B74)=1</formula>
    </cfRule>
  </conditionalFormatting>
  <conditionalFormatting sqref="B47:C52">
    <cfRule type="expression" dxfId="15" priority="16">
      <formula>LEN($B47)=1</formula>
    </cfRule>
  </conditionalFormatting>
  <conditionalFormatting sqref="B49:C52">
    <cfRule type="expression" dxfId="14" priority="15">
      <formula>LEN($B49)=1</formula>
    </cfRule>
  </conditionalFormatting>
  <conditionalFormatting sqref="B55:C55">
    <cfRule type="expression" dxfId="13" priority="14">
      <formula>LEN($B55)=1</formula>
    </cfRule>
  </conditionalFormatting>
  <conditionalFormatting sqref="B55:C55">
    <cfRule type="expression" dxfId="12" priority="13">
      <formula>LEN($B55)=1</formula>
    </cfRule>
  </conditionalFormatting>
  <conditionalFormatting sqref="B55:C55">
    <cfRule type="expression" dxfId="11" priority="12">
      <formula>LEN($B55)=1</formula>
    </cfRule>
  </conditionalFormatting>
  <conditionalFormatting sqref="C88 C90:C92 B88:B92">
    <cfRule type="expression" dxfId="10" priority="11">
      <formula>LEN($B88)=1</formula>
    </cfRule>
  </conditionalFormatting>
  <conditionalFormatting sqref="B92:C92">
    <cfRule type="expression" dxfId="9" priority="10">
      <formula>LEN($B92)=1</formula>
    </cfRule>
  </conditionalFormatting>
  <conditionalFormatting sqref="B92:C92">
    <cfRule type="expression" dxfId="8" priority="9">
      <formula>LEN($B92)=1</formula>
    </cfRule>
  </conditionalFormatting>
  <conditionalFormatting sqref="B92:C92">
    <cfRule type="expression" dxfId="7" priority="8">
      <formula>LEN($B92)=1</formula>
    </cfRule>
  </conditionalFormatting>
  <conditionalFormatting sqref="B92:C92">
    <cfRule type="expression" dxfId="6" priority="7">
      <formula>LEN($B92)=1</formula>
    </cfRule>
  </conditionalFormatting>
  <conditionalFormatting sqref="B92:C92">
    <cfRule type="expression" dxfId="5" priority="6">
      <formula>LEN($B92)=1</formula>
    </cfRule>
  </conditionalFormatting>
  <conditionalFormatting sqref="B96:C96">
    <cfRule type="expression" dxfId="4" priority="5">
      <formula>LEN($B96)=1</formula>
    </cfRule>
  </conditionalFormatting>
  <conditionalFormatting sqref="B96">
    <cfRule type="expression" dxfId="3" priority="4">
      <formula>LEN($B96)=1</formula>
    </cfRule>
  </conditionalFormatting>
  <conditionalFormatting sqref="D88 D90:D92">
    <cfRule type="expression" dxfId="2" priority="3">
      <formula>LEN($B88)=1</formula>
    </cfRule>
  </conditionalFormatting>
  <conditionalFormatting sqref="B39:C40">
    <cfRule type="expression" dxfId="1" priority="2">
      <formula>LEN($B39)=1</formula>
    </cfRule>
  </conditionalFormatting>
  <conditionalFormatting sqref="B78:C79">
    <cfRule type="expression" dxfId="0" priority="1">
      <formula>LEN($B78)=1</formula>
    </cfRule>
  </conditionalFormatting>
  <pageMargins left="0.28000000000000003" right="0.12" top="0.5" bottom="0.5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2022-05-06T15:15:53Z</cp:lastPrinted>
  <dcterms:created xsi:type="dcterms:W3CDTF">2020-12-08T15:50:52Z</dcterms:created>
  <dcterms:modified xsi:type="dcterms:W3CDTF">2022-05-09T20:27:38Z</dcterms:modified>
</cp:coreProperties>
</file>