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PLANILHA" sheetId="1" r:id="rId1"/>
    <sheet name="CRONOGRAMA" sheetId="2" r:id="rId2"/>
    <sheet name="Plan3" sheetId="3" r:id="rId3"/>
  </sheets>
  <definedNames>
    <definedName name="_xlnm.Print_Area" localSheetId="1">CRONOGRAMA!$B$2:$P$37</definedName>
    <definedName name="_xlnm.Print_Area" localSheetId="0">PLANILHA!$A$1:$BB$101</definedName>
  </definedNames>
  <calcPr calcId="181029"/>
</workbook>
</file>

<file path=xl/calcChain.xml><?xml version="1.0" encoding="utf-8"?>
<calcChain xmlns="http://schemas.openxmlformats.org/spreadsheetml/2006/main">
  <c r="F85" i="1" l="1"/>
  <c r="F86" i="1"/>
  <c r="G86" i="1" s="1"/>
  <c r="F84" i="1"/>
  <c r="F83" i="1"/>
  <c r="F82" i="1"/>
  <c r="F81" i="1"/>
  <c r="F80" i="1"/>
  <c r="F79" i="1"/>
  <c r="Q68" i="1"/>
  <c r="O68" i="1"/>
  <c r="M68" i="1"/>
  <c r="K68" i="1"/>
  <c r="I68" i="1"/>
  <c r="I53" i="1"/>
  <c r="I54" i="1"/>
  <c r="I55" i="1"/>
  <c r="I56" i="1"/>
  <c r="I57" i="1"/>
  <c r="K53" i="1"/>
  <c r="K54" i="1"/>
  <c r="K55" i="1"/>
  <c r="K56" i="1"/>
  <c r="K57" i="1"/>
  <c r="M53" i="1"/>
  <c r="M54" i="1"/>
  <c r="M55" i="1"/>
  <c r="M56" i="1"/>
  <c r="M57" i="1"/>
  <c r="O53" i="1"/>
  <c r="O54" i="1"/>
  <c r="O55" i="1"/>
  <c r="O56" i="1"/>
  <c r="O57" i="1"/>
  <c r="Q53" i="1"/>
  <c r="Q54" i="1"/>
  <c r="Q55" i="1"/>
  <c r="Q56" i="1"/>
  <c r="Q57" i="1"/>
  <c r="R57" i="1"/>
  <c r="S57" i="1" s="1"/>
  <c r="R67" i="1"/>
  <c r="S67" i="1" s="1"/>
  <c r="R68" i="1"/>
  <c r="S68" i="1" s="1"/>
  <c r="R69" i="1"/>
  <c r="S69" i="1" s="1"/>
  <c r="R84" i="1"/>
  <c r="S84" i="1" s="1"/>
  <c r="R85" i="1"/>
  <c r="R87" i="1"/>
  <c r="S87" i="1" s="1"/>
  <c r="R88" i="1"/>
  <c r="S88" i="1" s="1"/>
  <c r="R89" i="1"/>
  <c r="R95" i="1"/>
  <c r="S95" i="1" s="1"/>
  <c r="R96" i="1"/>
  <c r="S96" i="1" s="1"/>
  <c r="R97" i="1"/>
  <c r="S97" i="1" s="1"/>
  <c r="C33" i="2"/>
  <c r="C31" i="2"/>
  <c r="G53" i="1"/>
  <c r="G54" i="1"/>
  <c r="G55" i="1"/>
  <c r="G56" i="1"/>
  <c r="G57" i="1"/>
  <c r="G58" i="1"/>
  <c r="G59" i="1"/>
  <c r="G60" i="1"/>
  <c r="G68" i="1"/>
  <c r="G67" i="1"/>
  <c r="I67" i="1"/>
  <c r="K67" i="1"/>
  <c r="M67" i="1"/>
  <c r="O67" i="1"/>
  <c r="Q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G76" i="1"/>
  <c r="T76" i="1" s="1"/>
  <c r="I76" i="1"/>
  <c r="U76" i="1" s="1"/>
  <c r="K76" i="1"/>
  <c r="V76" i="1" s="1"/>
  <c r="M76" i="1"/>
  <c r="W76" i="1" s="1"/>
  <c r="O76" i="1"/>
  <c r="X76" i="1" s="1"/>
  <c r="Q76" i="1"/>
  <c r="Y76" i="1" s="1"/>
  <c r="Z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G75" i="1"/>
  <c r="T75" i="1" s="1"/>
  <c r="I75" i="1"/>
  <c r="U75" i="1" s="1"/>
  <c r="K75" i="1"/>
  <c r="V75" i="1" s="1"/>
  <c r="M75" i="1"/>
  <c r="W75" i="1" s="1"/>
  <c r="O75" i="1"/>
  <c r="X75" i="1" s="1"/>
  <c r="Q75" i="1"/>
  <c r="Y75" i="1" s="1"/>
  <c r="Z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G74" i="1"/>
  <c r="T74" i="1" s="1"/>
  <c r="I74" i="1"/>
  <c r="U74" i="1" s="1"/>
  <c r="K74" i="1"/>
  <c r="V74" i="1" s="1"/>
  <c r="M74" i="1"/>
  <c r="W74" i="1" s="1"/>
  <c r="O74" i="1"/>
  <c r="X74" i="1" s="1"/>
  <c r="Q74" i="1"/>
  <c r="Y74" i="1" s="1"/>
  <c r="Z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G80" i="1"/>
  <c r="G81" i="1"/>
  <c r="G82" i="1"/>
  <c r="G83" i="1"/>
  <c r="T83" i="1" s="1"/>
  <c r="G84" i="1"/>
  <c r="T84" i="1" s="1"/>
  <c r="G85" i="1"/>
  <c r="T85" i="1" s="1"/>
  <c r="G87" i="1"/>
  <c r="G88" i="1"/>
  <c r="G89" i="1"/>
  <c r="G79" i="1"/>
  <c r="I85" i="1"/>
  <c r="U85" i="1" s="1"/>
  <c r="K85" i="1"/>
  <c r="V85" i="1" s="1"/>
  <c r="M85" i="1"/>
  <c r="W85" i="1" s="1"/>
  <c r="O85" i="1"/>
  <c r="X85" i="1" s="1"/>
  <c r="Q85" i="1"/>
  <c r="Y85" i="1" s="1"/>
  <c r="Z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I84" i="1"/>
  <c r="U84" i="1" s="1"/>
  <c r="K84" i="1"/>
  <c r="V84" i="1" s="1"/>
  <c r="M84" i="1"/>
  <c r="W84" i="1" s="1"/>
  <c r="O84" i="1"/>
  <c r="X84" i="1" s="1"/>
  <c r="Q84" i="1"/>
  <c r="Y84" i="1" s="1"/>
  <c r="Z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I83" i="1"/>
  <c r="U83" i="1" s="1"/>
  <c r="K83" i="1"/>
  <c r="V83" i="1" s="1"/>
  <c r="M83" i="1"/>
  <c r="W83" i="1" s="1"/>
  <c r="O83" i="1"/>
  <c r="X83" i="1" s="1"/>
  <c r="Q83" i="1"/>
  <c r="Y83" i="1" s="1"/>
  <c r="Z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T82" i="1"/>
  <c r="I82" i="1"/>
  <c r="U82" i="1" s="1"/>
  <c r="K82" i="1"/>
  <c r="V82" i="1" s="1"/>
  <c r="M82" i="1"/>
  <c r="W82" i="1" s="1"/>
  <c r="O82" i="1"/>
  <c r="X82" i="1" s="1"/>
  <c r="Q82" i="1"/>
  <c r="Y82" i="1" s="1"/>
  <c r="Z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R83" i="1"/>
  <c r="S83" i="1" s="1"/>
  <c r="AU83" i="1"/>
  <c r="AV83" i="1"/>
  <c r="AW83" i="1"/>
  <c r="AX83" i="1"/>
  <c r="AY83" i="1"/>
  <c r="AZ83" i="1"/>
  <c r="R82" i="1"/>
  <c r="S82" i="1" s="1"/>
  <c r="AU82" i="1"/>
  <c r="AV82" i="1"/>
  <c r="AW82" i="1"/>
  <c r="AX82" i="1"/>
  <c r="AY82" i="1"/>
  <c r="AZ82" i="1"/>
  <c r="R56" i="1"/>
  <c r="S56" i="1" s="1"/>
  <c r="R55" i="1"/>
  <c r="S55" i="1" s="1"/>
  <c r="R54" i="1"/>
  <c r="S54" i="1" s="1"/>
  <c r="R53" i="1"/>
  <c r="S53" i="1" s="1"/>
  <c r="AU68" i="1"/>
  <c r="AV68" i="1"/>
  <c r="AW68" i="1"/>
  <c r="AX68" i="1"/>
  <c r="AY68" i="1"/>
  <c r="AZ68" i="1"/>
  <c r="AU67" i="1"/>
  <c r="AV67" i="1"/>
  <c r="AW67" i="1"/>
  <c r="AX67" i="1"/>
  <c r="AY67" i="1"/>
  <c r="AZ67" i="1"/>
  <c r="R74" i="1"/>
  <c r="S74" i="1" s="1"/>
  <c r="AU74" i="1"/>
  <c r="AV74" i="1"/>
  <c r="AW74" i="1"/>
  <c r="AX74" i="1"/>
  <c r="AY74" i="1"/>
  <c r="AZ74" i="1"/>
  <c r="R52" i="1"/>
  <c r="S52" i="1" s="1"/>
  <c r="R58" i="1"/>
  <c r="S58" i="1" s="1"/>
  <c r="R59" i="1"/>
  <c r="S59" i="1" s="1"/>
  <c r="R60" i="1"/>
  <c r="S60" i="1" s="1"/>
  <c r="Q52" i="1"/>
  <c r="Q58" i="1"/>
  <c r="Q59" i="1"/>
  <c r="Q60" i="1"/>
  <c r="O52" i="1"/>
  <c r="O58" i="1"/>
  <c r="O59" i="1"/>
  <c r="O60" i="1"/>
  <c r="M52" i="1"/>
  <c r="M58" i="1"/>
  <c r="M59" i="1"/>
  <c r="M60" i="1"/>
  <c r="K52" i="1"/>
  <c r="K58" i="1"/>
  <c r="K59" i="1"/>
  <c r="K60" i="1"/>
  <c r="I52" i="1"/>
  <c r="I58" i="1"/>
  <c r="I59" i="1"/>
  <c r="I60" i="1"/>
  <c r="R76" i="1"/>
  <c r="S76" i="1" s="1"/>
  <c r="AU76" i="1"/>
  <c r="AV76" i="1"/>
  <c r="AW76" i="1"/>
  <c r="AX76" i="1"/>
  <c r="AY76" i="1"/>
  <c r="AZ76" i="1"/>
  <c r="R75" i="1"/>
  <c r="S75" i="1" s="1"/>
  <c r="AU75" i="1"/>
  <c r="AV75" i="1"/>
  <c r="AW75" i="1"/>
  <c r="AX75" i="1"/>
  <c r="AY75" i="1"/>
  <c r="AZ75" i="1"/>
  <c r="D10" i="2"/>
  <c r="C25" i="2"/>
  <c r="C29" i="2"/>
  <c r="C27" i="2"/>
  <c r="C23" i="2"/>
  <c r="C21" i="2"/>
  <c r="C19" i="2"/>
  <c r="G95" i="1"/>
  <c r="G96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 s="1"/>
  <c r="AZ98" i="1"/>
  <c r="AY98" i="1"/>
  <c r="AX98" i="1"/>
  <c r="AW98" i="1"/>
  <c r="AV98" i="1"/>
  <c r="AU98" i="1"/>
  <c r="Z98" i="1"/>
  <c r="R98" i="1"/>
  <c r="S98" i="1" s="1"/>
  <c r="Q98" i="1"/>
  <c r="Y98" i="1" s="1"/>
  <c r="O98" i="1"/>
  <c r="X98" i="1" s="1"/>
  <c r="M98" i="1"/>
  <c r="W98" i="1" s="1"/>
  <c r="K98" i="1"/>
  <c r="V98" i="1" s="1"/>
  <c r="I98" i="1"/>
  <c r="U98" i="1" s="1"/>
  <c r="T98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 s="1"/>
  <c r="AZ94" i="1"/>
  <c r="AY94" i="1"/>
  <c r="AX94" i="1"/>
  <c r="AW94" i="1"/>
  <c r="AV94" i="1"/>
  <c r="AU94" i="1"/>
  <c r="Z94" i="1"/>
  <c r="S94" i="1"/>
  <c r="R94" i="1"/>
  <c r="Q94" i="1"/>
  <c r="Y94" i="1" s="1"/>
  <c r="O94" i="1"/>
  <c r="X94" i="1" s="1"/>
  <c r="M94" i="1"/>
  <c r="W94" i="1" s="1"/>
  <c r="K94" i="1"/>
  <c r="V94" i="1" s="1"/>
  <c r="I94" i="1"/>
  <c r="U94" i="1" s="1"/>
  <c r="G94" i="1"/>
  <c r="T94" i="1" s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B93" i="1"/>
  <c r="BA93" i="1" s="1"/>
  <c r="AZ93" i="1"/>
  <c r="AY93" i="1"/>
  <c r="AX93" i="1"/>
  <c r="AW93" i="1"/>
  <c r="AV93" i="1"/>
  <c r="AU93" i="1"/>
  <c r="Q93" i="1"/>
  <c r="O93" i="1"/>
  <c r="M93" i="1"/>
  <c r="K93" i="1"/>
  <c r="I93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 s="1"/>
  <c r="AZ92" i="1"/>
  <c r="AY92" i="1"/>
  <c r="AX92" i="1"/>
  <c r="AW92" i="1"/>
  <c r="AV92" i="1"/>
  <c r="AU92" i="1"/>
  <c r="Z92" i="1"/>
  <c r="R92" i="1"/>
  <c r="S92" i="1" s="1"/>
  <c r="Q92" i="1"/>
  <c r="Y92" i="1" s="1"/>
  <c r="O92" i="1"/>
  <c r="X92" i="1" s="1"/>
  <c r="M92" i="1"/>
  <c r="W92" i="1" s="1"/>
  <c r="K92" i="1"/>
  <c r="V92" i="1" s="1"/>
  <c r="I92" i="1"/>
  <c r="U92" i="1" s="1"/>
  <c r="T92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 s="1"/>
  <c r="AZ91" i="1"/>
  <c r="AY91" i="1"/>
  <c r="AX91" i="1"/>
  <c r="AW91" i="1"/>
  <c r="AV91" i="1"/>
  <c r="AU91" i="1"/>
  <c r="Z91" i="1"/>
  <c r="R91" i="1"/>
  <c r="S91" i="1" s="1"/>
  <c r="S90" i="1" s="1"/>
  <c r="Q91" i="1"/>
  <c r="Y91" i="1" s="1"/>
  <c r="O91" i="1"/>
  <c r="X91" i="1" s="1"/>
  <c r="M91" i="1"/>
  <c r="W91" i="1" s="1"/>
  <c r="K91" i="1"/>
  <c r="V91" i="1" s="1"/>
  <c r="I91" i="1"/>
  <c r="U91" i="1" s="1"/>
  <c r="G91" i="1"/>
  <c r="T91" i="1" s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B90" i="1"/>
  <c r="BA90" i="1" s="1"/>
  <c r="AZ90" i="1"/>
  <c r="AY90" i="1"/>
  <c r="AX90" i="1"/>
  <c r="AW90" i="1"/>
  <c r="AV90" i="1"/>
  <c r="AU90" i="1"/>
  <c r="Q90" i="1"/>
  <c r="O90" i="1"/>
  <c r="M90" i="1"/>
  <c r="K90" i="1"/>
  <c r="I90" i="1"/>
  <c r="G73" i="1"/>
  <c r="T73" i="1" s="1"/>
  <c r="I73" i="1"/>
  <c r="U73" i="1" s="1"/>
  <c r="K73" i="1"/>
  <c r="V73" i="1" s="1"/>
  <c r="M73" i="1"/>
  <c r="W73" i="1" s="1"/>
  <c r="O73" i="1"/>
  <c r="X73" i="1" s="1"/>
  <c r="Q73" i="1"/>
  <c r="Y73" i="1" s="1"/>
  <c r="Z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R73" i="1"/>
  <c r="S73" i="1" s="1"/>
  <c r="AU73" i="1"/>
  <c r="AV73" i="1"/>
  <c r="AW73" i="1"/>
  <c r="AX73" i="1"/>
  <c r="AY73" i="1"/>
  <c r="AZ73" i="1"/>
  <c r="T64" i="1"/>
  <c r="I64" i="1"/>
  <c r="U64" i="1" s="1"/>
  <c r="K64" i="1"/>
  <c r="M64" i="1"/>
  <c r="W64" i="1" s="1"/>
  <c r="O64" i="1"/>
  <c r="X64" i="1" s="1"/>
  <c r="Q64" i="1"/>
  <c r="Y64" i="1" s="1"/>
  <c r="Z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R64" i="1"/>
  <c r="S64" i="1" s="1"/>
  <c r="AU64" i="1"/>
  <c r="AV64" i="1"/>
  <c r="AW64" i="1"/>
  <c r="AX64" i="1"/>
  <c r="AY64" i="1"/>
  <c r="AZ64" i="1"/>
  <c r="L12" i="2"/>
  <c r="M12" i="2"/>
  <c r="N12" i="2"/>
  <c r="O12" i="2"/>
  <c r="L16" i="2"/>
  <c r="M16" i="2"/>
  <c r="N16" i="2"/>
  <c r="O16" i="2"/>
  <c r="L17" i="2"/>
  <c r="M17" i="2"/>
  <c r="N17" i="2"/>
  <c r="O17" i="2"/>
  <c r="L19" i="2"/>
  <c r="M19" i="2"/>
  <c r="L21" i="2"/>
  <c r="M21" i="2"/>
  <c r="N21" i="2"/>
  <c r="O21" i="2"/>
  <c r="L23" i="2"/>
  <c r="M23" i="2"/>
  <c r="N23" i="2"/>
  <c r="O23" i="2"/>
  <c r="L25" i="2"/>
  <c r="M25" i="2"/>
  <c r="N25" i="2"/>
  <c r="O25" i="2"/>
  <c r="L27" i="2"/>
  <c r="M27" i="2"/>
  <c r="N27" i="2"/>
  <c r="O27" i="2"/>
  <c r="L29" i="2"/>
  <c r="M29" i="2"/>
  <c r="N29" i="2"/>
  <c r="O29" i="2"/>
  <c r="L31" i="2"/>
  <c r="M31" i="2"/>
  <c r="N31" i="2"/>
  <c r="O31" i="2"/>
  <c r="L33" i="2"/>
  <c r="M33" i="2"/>
  <c r="N33" i="2"/>
  <c r="O33" i="2"/>
  <c r="G16" i="1"/>
  <c r="T16" i="1" s="1"/>
  <c r="I16" i="1"/>
  <c r="K16" i="1"/>
  <c r="V16" i="1" s="1"/>
  <c r="M16" i="1"/>
  <c r="O16" i="1"/>
  <c r="X16" i="1" s="1"/>
  <c r="Q16" i="1"/>
  <c r="R16" i="1"/>
  <c r="S16" i="1" s="1"/>
  <c r="Z16" i="1"/>
  <c r="AU16" i="1"/>
  <c r="AV16" i="1"/>
  <c r="AW16" i="1"/>
  <c r="AX16" i="1"/>
  <c r="AY16" i="1"/>
  <c r="AZ16" i="1"/>
  <c r="BB16" i="1"/>
  <c r="BA16" i="1" s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G17" i="1"/>
  <c r="T17" i="1" s="1"/>
  <c r="I17" i="1"/>
  <c r="K17" i="1"/>
  <c r="V17" i="1" s="1"/>
  <c r="M17" i="1"/>
  <c r="O17" i="1"/>
  <c r="Q17" i="1"/>
  <c r="R17" i="1"/>
  <c r="Z17" i="1"/>
  <c r="AU17" i="1"/>
  <c r="AV17" i="1"/>
  <c r="AW17" i="1"/>
  <c r="AX17" i="1"/>
  <c r="AY17" i="1"/>
  <c r="AZ17" i="1"/>
  <c r="BB17" i="1"/>
  <c r="BA17" i="1" s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I18" i="1"/>
  <c r="K18" i="1"/>
  <c r="M18" i="1"/>
  <c r="O18" i="1"/>
  <c r="Q18" i="1"/>
  <c r="AU18" i="1"/>
  <c r="AV18" i="1"/>
  <c r="AW18" i="1"/>
  <c r="AX18" i="1"/>
  <c r="AY18" i="1"/>
  <c r="AZ18" i="1"/>
  <c r="BB18" i="1"/>
  <c r="BA18" i="1" s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G19" i="1"/>
  <c r="T19" i="1" s="1"/>
  <c r="I19" i="1"/>
  <c r="K19" i="1"/>
  <c r="M19" i="1"/>
  <c r="O19" i="1"/>
  <c r="X19" i="1" s="1"/>
  <c r="Q19" i="1"/>
  <c r="R19" i="1"/>
  <c r="S19" i="1" s="1"/>
  <c r="Z19" i="1"/>
  <c r="AU19" i="1"/>
  <c r="AV19" i="1"/>
  <c r="AW19" i="1"/>
  <c r="AX19" i="1"/>
  <c r="AY19" i="1"/>
  <c r="AZ19" i="1"/>
  <c r="BB19" i="1"/>
  <c r="BA19" i="1" s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G20" i="1"/>
  <c r="T20" i="1" s="1"/>
  <c r="I20" i="1"/>
  <c r="U20" i="1" s="1"/>
  <c r="K20" i="1"/>
  <c r="M20" i="1"/>
  <c r="O20" i="1"/>
  <c r="X20" i="1" s="1"/>
  <c r="Q20" i="1"/>
  <c r="R20" i="1"/>
  <c r="S20" i="1" s="1"/>
  <c r="Z20" i="1"/>
  <c r="AU20" i="1"/>
  <c r="AV20" i="1"/>
  <c r="AW20" i="1"/>
  <c r="AX20" i="1"/>
  <c r="AY20" i="1"/>
  <c r="AZ20" i="1"/>
  <c r="BB20" i="1"/>
  <c r="BA20" i="1" s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G21" i="1"/>
  <c r="T21" i="1" s="1"/>
  <c r="I21" i="1"/>
  <c r="K21" i="1"/>
  <c r="V21" i="1" s="1"/>
  <c r="M21" i="1"/>
  <c r="O21" i="1"/>
  <c r="Q21" i="1"/>
  <c r="R21" i="1"/>
  <c r="S21" i="1" s="1"/>
  <c r="Z21" i="1"/>
  <c r="AU21" i="1"/>
  <c r="AV21" i="1"/>
  <c r="AW21" i="1"/>
  <c r="AX21" i="1"/>
  <c r="AY21" i="1"/>
  <c r="AZ21" i="1"/>
  <c r="BB21" i="1"/>
  <c r="BA21" i="1" s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G22" i="1"/>
  <c r="T22" i="1" s="1"/>
  <c r="I22" i="1"/>
  <c r="K22" i="1"/>
  <c r="M22" i="1"/>
  <c r="O22" i="1"/>
  <c r="X22" i="1" s="1"/>
  <c r="Q22" i="1"/>
  <c r="R22" i="1"/>
  <c r="S22" i="1" s="1"/>
  <c r="Z22" i="1"/>
  <c r="AU22" i="1"/>
  <c r="AV22" i="1"/>
  <c r="AW22" i="1"/>
  <c r="AX22" i="1"/>
  <c r="AY22" i="1"/>
  <c r="AZ22" i="1"/>
  <c r="BB22" i="1"/>
  <c r="BA22" i="1" s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I23" i="1"/>
  <c r="K23" i="1"/>
  <c r="M23" i="1"/>
  <c r="O23" i="1"/>
  <c r="Q23" i="1"/>
  <c r="AU23" i="1"/>
  <c r="AV23" i="1"/>
  <c r="AW23" i="1"/>
  <c r="AX23" i="1"/>
  <c r="AY23" i="1"/>
  <c r="AZ23" i="1"/>
  <c r="BB23" i="1"/>
  <c r="BA23" i="1" s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G24" i="1"/>
  <c r="T24" i="1" s="1"/>
  <c r="I24" i="1"/>
  <c r="K24" i="1"/>
  <c r="M24" i="1"/>
  <c r="W24" i="1" s="1"/>
  <c r="O24" i="1"/>
  <c r="X24" i="1" s="1"/>
  <c r="Q24" i="1"/>
  <c r="Y24" i="1" s="1"/>
  <c r="R24" i="1"/>
  <c r="S24" i="1" s="1"/>
  <c r="Z24" i="1"/>
  <c r="AU24" i="1"/>
  <c r="AV24" i="1"/>
  <c r="AW24" i="1"/>
  <c r="AX24" i="1"/>
  <c r="AY24" i="1"/>
  <c r="AZ24" i="1"/>
  <c r="BB24" i="1"/>
  <c r="BA24" i="1" s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G25" i="1"/>
  <c r="T25" i="1" s="1"/>
  <c r="I25" i="1"/>
  <c r="K25" i="1"/>
  <c r="M25" i="1"/>
  <c r="O25" i="1"/>
  <c r="Q25" i="1"/>
  <c r="Y25" i="1" s="1"/>
  <c r="R25" i="1"/>
  <c r="S25" i="1" s="1"/>
  <c r="Z25" i="1"/>
  <c r="AU25" i="1"/>
  <c r="AV25" i="1"/>
  <c r="AW25" i="1"/>
  <c r="AX25" i="1"/>
  <c r="AY25" i="1"/>
  <c r="AZ25" i="1"/>
  <c r="BB25" i="1"/>
  <c r="BA25" i="1" s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G26" i="1"/>
  <c r="T26" i="1" s="1"/>
  <c r="I26" i="1"/>
  <c r="K26" i="1"/>
  <c r="M26" i="1"/>
  <c r="O26" i="1"/>
  <c r="Q26" i="1"/>
  <c r="Y26" i="1" s="1"/>
  <c r="R26" i="1"/>
  <c r="S26" i="1" s="1"/>
  <c r="Z26" i="1"/>
  <c r="AU26" i="1"/>
  <c r="AV26" i="1"/>
  <c r="AW26" i="1"/>
  <c r="AX26" i="1"/>
  <c r="AY26" i="1"/>
  <c r="AZ26" i="1"/>
  <c r="BB26" i="1"/>
  <c r="BA26" i="1" s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G27" i="1"/>
  <c r="T27" i="1" s="1"/>
  <c r="I27" i="1"/>
  <c r="K27" i="1"/>
  <c r="M27" i="1"/>
  <c r="O27" i="1"/>
  <c r="Q27" i="1"/>
  <c r="Y27" i="1" s="1"/>
  <c r="R27" i="1"/>
  <c r="S27" i="1" s="1"/>
  <c r="Z27" i="1"/>
  <c r="AU27" i="1"/>
  <c r="AV27" i="1"/>
  <c r="AW27" i="1"/>
  <c r="AX27" i="1"/>
  <c r="AY27" i="1"/>
  <c r="AZ27" i="1"/>
  <c r="BB27" i="1"/>
  <c r="BA27" i="1" s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G28" i="1"/>
  <c r="T28" i="1" s="1"/>
  <c r="I28" i="1"/>
  <c r="U28" i="1" s="1"/>
  <c r="K28" i="1"/>
  <c r="M28" i="1"/>
  <c r="O28" i="1"/>
  <c r="X28" i="1" s="1"/>
  <c r="Q28" i="1"/>
  <c r="Y28" i="1" s="1"/>
  <c r="R28" i="1"/>
  <c r="S28" i="1" s="1"/>
  <c r="Z28" i="1"/>
  <c r="AU28" i="1"/>
  <c r="AV28" i="1"/>
  <c r="AW28" i="1"/>
  <c r="AX28" i="1"/>
  <c r="AY28" i="1"/>
  <c r="AZ28" i="1"/>
  <c r="BB28" i="1"/>
  <c r="BA28" i="1" s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G29" i="1"/>
  <c r="T29" i="1" s="1"/>
  <c r="I29" i="1"/>
  <c r="K29" i="1"/>
  <c r="M29" i="1"/>
  <c r="O29" i="1"/>
  <c r="Q29" i="1"/>
  <c r="R29" i="1"/>
  <c r="S29" i="1" s="1"/>
  <c r="Z29" i="1"/>
  <c r="AU29" i="1"/>
  <c r="AV29" i="1"/>
  <c r="AW29" i="1"/>
  <c r="AX29" i="1"/>
  <c r="AY29" i="1"/>
  <c r="AZ29" i="1"/>
  <c r="BB29" i="1"/>
  <c r="BA29" i="1" s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G30" i="1"/>
  <c r="T30" i="1" s="1"/>
  <c r="I30" i="1"/>
  <c r="K30" i="1"/>
  <c r="M30" i="1"/>
  <c r="O30" i="1"/>
  <c r="Q30" i="1"/>
  <c r="R30" i="1"/>
  <c r="Z30" i="1"/>
  <c r="AU30" i="1"/>
  <c r="AV30" i="1"/>
  <c r="AW30" i="1"/>
  <c r="AX30" i="1"/>
  <c r="AY30" i="1"/>
  <c r="AZ30" i="1"/>
  <c r="BB30" i="1"/>
  <c r="BA30" i="1" s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G31" i="1"/>
  <c r="T31" i="1" s="1"/>
  <c r="I31" i="1"/>
  <c r="K31" i="1"/>
  <c r="M31" i="1"/>
  <c r="O31" i="1"/>
  <c r="Q31" i="1"/>
  <c r="R31" i="1"/>
  <c r="S31" i="1" s="1"/>
  <c r="Z31" i="1"/>
  <c r="AU31" i="1"/>
  <c r="AV31" i="1"/>
  <c r="AW31" i="1"/>
  <c r="AX31" i="1"/>
  <c r="AY31" i="1"/>
  <c r="AZ31" i="1"/>
  <c r="BB31" i="1"/>
  <c r="BA31" i="1" s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G32" i="1"/>
  <c r="T32" i="1" s="1"/>
  <c r="I32" i="1"/>
  <c r="K32" i="1"/>
  <c r="M32" i="1"/>
  <c r="O32" i="1"/>
  <c r="X32" i="1" s="1"/>
  <c r="Q32" i="1"/>
  <c r="R32" i="1"/>
  <c r="S32" i="1" s="1"/>
  <c r="Z32" i="1"/>
  <c r="AU32" i="1"/>
  <c r="AV32" i="1"/>
  <c r="AW32" i="1"/>
  <c r="AX32" i="1"/>
  <c r="AY32" i="1"/>
  <c r="AZ32" i="1"/>
  <c r="BB32" i="1"/>
  <c r="BA32" i="1" s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I33" i="1"/>
  <c r="K33" i="1"/>
  <c r="M33" i="1"/>
  <c r="O33" i="1"/>
  <c r="Q33" i="1"/>
  <c r="AU33" i="1"/>
  <c r="AV33" i="1"/>
  <c r="AW33" i="1"/>
  <c r="AX33" i="1"/>
  <c r="AY33" i="1"/>
  <c r="AZ33" i="1"/>
  <c r="BB33" i="1"/>
  <c r="BA33" i="1" s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G34" i="1"/>
  <c r="T34" i="1" s="1"/>
  <c r="I34" i="1"/>
  <c r="U34" i="1" s="1"/>
  <c r="K34" i="1"/>
  <c r="M34" i="1"/>
  <c r="O34" i="1"/>
  <c r="X34" i="1" s="1"/>
  <c r="Q34" i="1"/>
  <c r="Y34" i="1" s="1"/>
  <c r="R34" i="1"/>
  <c r="S34" i="1" s="1"/>
  <c r="Z34" i="1"/>
  <c r="AU34" i="1"/>
  <c r="AV34" i="1"/>
  <c r="AW34" i="1"/>
  <c r="AX34" i="1"/>
  <c r="AY34" i="1"/>
  <c r="AZ34" i="1"/>
  <c r="BB34" i="1"/>
  <c r="BA34" i="1" s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G35" i="1"/>
  <c r="T35" i="1" s="1"/>
  <c r="I35" i="1"/>
  <c r="K35" i="1"/>
  <c r="M35" i="1"/>
  <c r="O35" i="1"/>
  <c r="Q35" i="1"/>
  <c r="Y35" i="1" s="1"/>
  <c r="R35" i="1"/>
  <c r="S35" i="1" s="1"/>
  <c r="Z35" i="1"/>
  <c r="AU35" i="1"/>
  <c r="AV35" i="1"/>
  <c r="AW35" i="1"/>
  <c r="AX35" i="1"/>
  <c r="AY35" i="1"/>
  <c r="AZ35" i="1"/>
  <c r="BB35" i="1"/>
  <c r="BA35" i="1" s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G36" i="1"/>
  <c r="T36" i="1" s="1"/>
  <c r="I36" i="1"/>
  <c r="U36" i="1" s="1"/>
  <c r="K36" i="1"/>
  <c r="M36" i="1"/>
  <c r="O36" i="1"/>
  <c r="X36" i="1" s="1"/>
  <c r="Q36" i="1"/>
  <c r="Y36" i="1" s="1"/>
  <c r="R36" i="1"/>
  <c r="S36" i="1" s="1"/>
  <c r="Z36" i="1"/>
  <c r="AU36" i="1"/>
  <c r="AV36" i="1"/>
  <c r="AW36" i="1"/>
  <c r="AX36" i="1"/>
  <c r="AY36" i="1"/>
  <c r="AZ36" i="1"/>
  <c r="BB36" i="1"/>
  <c r="BA36" i="1" s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I37" i="1"/>
  <c r="K37" i="1"/>
  <c r="M37" i="1"/>
  <c r="O37" i="1"/>
  <c r="Q37" i="1"/>
  <c r="AU37" i="1"/>
  <c r="AV37" i="1"/>
  <c r="AW37" i="1"/>
  <c r="AX37" i="1"/>
  <c r="AY37" i="1"/>
  <c r="AZ37" i="1"/>
  <c r="BB37" i="1"/>
  <c r="BA37" i="1" s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G38" i="1"/>
  <c r="T38" i="1" s="1"/>
  <c r="I38" i="1"/>
  <c r="K38" i="1"/>
  <c r="M38" i="1"/>
  <c r="O38" i="1"/>
  <c r="Q38" i="1"/>
  <c r="R38" i="1"/>
  <c r="S38" i="1" s="1"/>
  <c r="Z38" i="1"/>
  <c r="AU38" i="1"/>
  <c r="AV38" i="1"/>
  <c r="AW38" i="1"/>
  <c r="AX38" i="1"/>
  <c r="AY38" i="1"/>
  <c r="AZ38" i="1"/>
  <c r="BB38" i="1"/>
  <c r="BA38" i="1" s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G39" i="1"/>
  <c r="T39" i="1" s="1"/>
  <c r="I39" i="1"/>
  <c r="K39" i="1"/>
  <c r="M39" i="1"/>
  <c r="O39" i="1"/>
  <c r="X39" i="1" s="1"/>
  <c r="Q39" i="1"/>
  <c r="Y39" i="1" s="1"/>
  <c r="R39" i="1"/>
  <c r="S39" i="1" s="1"/>
  <c r="Z39" i="1"/>
  <c r="AU39" i="1"/>
  <c r="AV39" i="1"/>
  <c r="AW39" i="1"/>
  <c r="AX39" i="1"/>
  <c r="AY39" i="1"/>
  <c r="AZ39" i="1"/>
  <c r="BB39" i="1"/>
  <c r="BA39" i="1" s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G40" i="1"/>
  <c r="T40" i="1" s="1"/>
  <c r="I40" i="1"/>
  <c r="K40" i="1"/>
  <c r="M40" i="1"/>
  <c r="O40" i="1"/>
  <c r="X40" i="1" s="1"/>
  <c r="Q40" i="1"/>
  <c r="Y40" i="1" s="1"/>
  <c r="R40" i="1"/>
  <c r="S40" i="1" s="1"/>
  <c r="Z40" i="1"/>
  <c r="AU40" i="1"/>
  <c r="AV40" i="1"/>
  <c r="AW40" i="1"/>
  <c r="AX40" i="1"/>
  <c r="AY40" i="1"/>
  <c r="AZ40" i="1"/>
  <c r="BB40" i="1"/>
  <c r="BA40" i="1" s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G41" i="1"/>
  <c r="T41" i="1" s="1"/>
  <c r="I41" i="1"/>
  <c r="K41" i="1"/>
  <c r="M41" i="1"/>
  <c r="O41" i="1"/>
  <c r="X41" i="1" s="1"/>
  <c r="Q41" i="1"/>
  <c r="R41" i="1"/>
  <c r="S41" i="1" s="1"/>
  <c r="Z41" i="1"/>
  <c r="AU41" i="1"/>
  <c r="AV41" i="1"/>
  <c r="AW41" i="1"/>
  <c r="AX41" i="1"/>
  <c r="AY41" i="1"/>
  <c r="AZ41" i="1"/>
  <c r="BB41" i="1"/>
  <c r="BA41" i="1" s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I42" i="1"/>
  <c r="K42" i="1"/>
  <c r="M42" i="1"/>
  <c r="O42" i="1"/>
  <c r="Q42" i="1"/>
  <c r="AU42" i="1"/>
  <c r="AV42" i="1"/>
  <c r="AW42" i="1"/>
  <c r="AX42" i="1"/>
  <c r="AY42" i="1"/>
  <c r="AZ42" i="1"/>
  <c r="BB42" i="1"/>
  <c r="BA42" i="1" s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I43" i="1"/>
  <c r="K43" i="1"/>
  <c r="M43" i="1"/>
  <c r="O43" i="1"/>
  <c r="Q43" i="1"/>
  <c r="AU43" i="1"/>
  <c r="AV43" i="1"/>
  <c r="AW43" i="1"/>
  <c r="AX43" i="1"/>
  <c r="AY43" i="1"/>
  <c r="AZ43" i="1"/>
  <c r="BB43" i="1"/>
  <c r="BA43" i="1" s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G44" i="1"/>
  <c r="T44" i="1" s="1"/>
  <c r="I44" i="1"/>
  <c r="K44" i="1"/>
  <c r="M44" i="1"/>
  <c r="W44" i="1" s="1"/>
  <c r="O44" i="1"/>
  <c r="Q44" i="1"/>
  <c r="R44" i="1"/>
  <c r="Z44" i="1"/>
  <c r="AU44" i="1"/>
  <c r="AV44" i="1"/>
  <c r="AW44" i="1"/>
  <c r="AX44" i="1"/>
  <c r="AY44" i="1"/>
  <c r="AZ44" i="1"/>
  <c r="BB44" i="1"/>
  <c r="BA44" i="1" s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G45" i="1"/>
  <c r="T45" i="1" s="1"/>
  <c r="I45" i="1"/>
  <c r="U45" i="1" s="1"/>
  <c r="K45" i="1"/>
  <c r="M45" i="1"/>
  <c r="O45" i="1"/>
  <c r="Q45" i="1"/>
  <c r="Y45" i="1" s="1"/>
  <c r="R45" i="1"/>
  <c r="S45" i="1" s="1"/>
  <c r="Z45" i="1"/>
  <c r="AU45" i="1"/>
  <c r="AV45" i="1"/>
  <c r="AW45" i="1"/>
  <c r="AX45" i="1"/>
  <c r="AY45" i="1"/>
  <c r="AZ45" i="1"/>
  <c r="BB45" i="1"/>
  <c r="BA45" i="1" s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G46" i="1"/>
  <c r="T46" i="1" s="1"/>
  <c r="I46" i="1"/>
  <c r="K46" i="1"/>
  <c r="M46" i="1"/>
  <c r="O46" i="1"/>
  <c r="Q46" i="1"/>
  <c r="Y46" i="1" s="1"/>
  <c r="R46" i="1"/>
  <c r="S46" i="1" s="1"/>
  <c r="Z46" i="1"/>
  <c r="AU46" i="1"/>
  <c r="AV46" i="1"/>
  <c r="AW46" i="1"/>
  <c r="AX46" i="1"/>
  <c r="AY46" i="1"/>
  <c r="AZ46" i="1"/>
  <c r="BB46" i="1"/>
  <c r="BA46" i="1" s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G47" i="1"/>
  <c r="T47" i="1" s="1"/>
  <c r="I47" i="1"/>
  <c r="U47" i="1" s="1"/>
  <c r="K47" i="1"/>
  <c r="V47" i="1" s="1"/>
  <c r="M47" i="1"/>
  <c r="O47" i="1"/>
  <c r="Q47" i="1"/>
  <c r="Y47" i="1" s="1"/>
  <c r="R47" i="1"/>
  <c r="S47" i="1" s="1"/>
  <c r="Z47" i="1"/>
  <c r="AU47" i="1"/>
  <c r="AV47" i="1"/>
  <c r="AW47" i="1"/>
  <c r="AX47" i="1"/>
  <c r="AY47" i="1"/>
  <c r="AZ47" i="1"/>
  <c r="BB47" i="1"/>
  <c r="BA47" i="1" s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G48" i="1"/>
  <c r="T48" i="1" s="1"/>
  <c r="I48" i="1"/>
  <c r="K48" i="1"/>
  <c r="M48" i="1"/>
  <c r="O48" i="1"/>
  <c r="Q48" i="1"/>
  <c r="Y48" i="1" s="1"/>
  <c r="R48" i="1"/>
  <c r="S48" i="1" s="1"/>
  <c r="Z48" i="1"/>
  <c r="AU48" i="1"/>
  <c r="AV48" i="1"/>
  <c r="AW48" i="1"/>
  <c r="AX48" i="1"/>
  <c r="AY48" i="1"/>
  <c r="AZ48" i="1"/>
  <c r="BB48" i="1"/>
  <c r="BA48" i="1" s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I49" i="1"/>
  <c r="K49" i="1"/>
  <c r="M49" i="1"/>
  <c r="O49" i="1"/>
  <c r="Q49" i="1"/>
  <c r="AU49" i="1"/>
  <c r="AV49" i="1"/>
  <c r="AW49" i="1"/>
  <c r="AX49" i="1"/>
  <c r="AY49" i="1"/>
  <c r="AZ49" i="1"/>
  <c r="BB49" i="1"/>
  <c r="BA49" i="1" s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G50" i="1"/>
  <c r="T50" i="1" s="1"/>
  <c r="I50" i="1"/>
  <c r="K50" i="1"/>
  <c r="V50" i="1" s="1"/>
  <c r="M50" i="1"/>
  <c r="W50" i="1" s="1"/>
  <c r="O50" i="1"/>
  <c r="Q50" i="1"/>
  <c r="R50" i="1"/>
  <c r="Z50" i="1"/>
  <c r="AU50" i="1"/>
  <c r="AV50" i="1"/>
  <c r="AW50" i="1"/>
  <c r="AX50" i="1"/>
  <c r="AY50" i="1"/>
  <c r="AZ50" i="1"/>
  <c r="BB50" i="1"/>
  <c r="BA50" i="1" s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G51" i="1"/>
  <c r="T51" i="1" s="1"/>
  <c r="I51" i="1"/>
  <c r="K51" i="1"/>
  <c r="M51" i="1"/>
  <c r="O51" i="1"/>
  <c r="Q51" i="1"/>
  <c r="Y51" i="1" s="1"/>
  <c r="R51" i="1"/>
  <c r="S51" i="1" s="1"/>
  <c r="Z51" i="1"/>
  <c r="AU51" i="1"/>
  <c r="AV51" i="1"/>
  <c r="AW51" i="1"/>
  <c r="AX51" i="1"/>
  <c r="AY51" i="1"/>
  <c r="AZ51" i="1"/>
  <c r="BB51" i="1"/>
  <c r="BA51" i="1" s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G52" i="1"/>
  <c r="T60" i="1" s="1"/>
  <c r="V60" i="1"/>
  <c r="Z60" i="1"/>
  <c r="AU60" i="1"/>
  <c r="AV60" i="1"/>
  <c r="AW60" i="1"/>
  <c r="AX60" i="1"/>
  <c r="AY60" i="1"/>
  <c r="AZ60" i="1"/>
  <c r="BB60" i="1"/>
  <c r="BA60" i="1" s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I61" i="1"/>
  <c r="K61" i="1"/>
  <c r="M61" i="1"/>
  <c r="O61" i="1"/>
  <c r="Q61" i="1"/>
  <c r="AU61" i="1"/>
  <c r="AV61" i="1"/>
  <c r="AW61" i="1"/>
  <c r="AX61" i="1"/>
  <c r="AY61" i="1"/>
  <c r="AZ61" i="1"/>
  <c r="BB61" i="1"/>
  <c r="BA61" i="1" s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G62" i="1"/>
  <c r="T62" i="1" s="1"/>
  <c r="I62" i="1"/>
  <c r="U62" i="1" s="1"/>
  <c r="K62" i="1"/>
  <c r="M62" i="1"/>
  <c r="W62" i="1" s="1"/>
  <c r="O62" i="1"/>
  <c r="Q62" i="1"/>
  <c r="R62" i="1"/>
  <c r="S62" i="1" s="1"/>
  <c r="Z62" i="1"/>
  <c r="AU62" i="1"/>
  <c r="AV62" i="1"/>
  <c r="AW62" i="1"/>
  <c r="AX62" i="1"/>
  <c r="AY62" i="1"/>
  <c r="AZ62" i="1"/>
  <c r="BB62" i="1"/>
  <c r="BA62" i="1" s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T63" i="1"/>
  <c r="I63" i="1"/>
  <c r="U63" i="1" s="1"/>
  <c r="K63" i="1"/>
  <c r="M63" i="1"/>
  <c r="O63" i="1"/>
  <c r="Q63" i="1"/>
  <c r="R63" i="1"/>
  <c r="S63" i="1" s="1"/>
  <c r="Z63" i="1"/>
  <c r="AU63" i="1"/>
  <c r="AV63" i="1"/>
  <c r="AW63" i="1"/>
  <c r="AX63" i="1"/>
  <c r="AY63" i="1"/>
  <c r="AZ63" i="1"/>
  <c r="BB63" i="1"/>
  <c r="BA63" i="1" s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I65" i="1"/>
  <c r="K65" i="1"/>
  <c r="M65" i="1"/>
  <c r="O65" i="1"/>
  <c r="Q65" i="1"/>
  <c r="AU65" i="1"/>
  <c r="AV65" i="1"/>
  <c r="AW65" i="1"/>
  <c r="AX65" i="1"/>
  <c r="AY65" i="1"/>
  <c r="AZ65" i="1"/>
  <c r="BB65" i="1"/>
  <c r="BA65" i="1" s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G66" i="1"/>
  <c r="T66" i="1" s="1"/>
  <c r="I66" i="1"/>
  <c r="U66" i="1" s="1"/>
  <c r="K66" i="1"/>
  <c r="M66" i="1"/>
  <c r="O66" i="1"/>
  <c r="Q66" i="1"/>
  <c r="Y66" i="1" s="1"/>
  <c r="R66" i="1"/>
  <c r="S66" i="1" s="1"/>
  <c r="Z66" i="1"/>
  <c r="AU66" i="1"/>
  <c r="AV66" i="1"/>
  <c r="AW66" i="1"/>
  <c r="AX66" i="1"/>
  <c r="AY66" i="1"/>
  <c r="AZ66" i="1"/>
  <c r="BB66" i="1"/>
  <c r="BA66" i="1" s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G69" i="1"/>
  <c r="I69" i="1"/>
  <c r="U69" i="1" s="1"/>
  <c r="K69" i="1"/>
  <c r="V69" i="1" s="1"/>
  <c r="M69" i="1"/>
  <c r="O69" i="1"/>
  <c r="Q69" i="1"/>
  <c r="Y69" i="1" s="1"/>
  <c r="Z69" i="1"/>
  <c r="AU69" i="1"/>
  <c r="AV69" i="1"/>
  <c r="AW69" i="1"/>
  <c r="AX69" i="1"/>
  <c r="AY69" i="1"/>
  <c r="AZ69" i="1"/>
  <c r="BB69" i="1"/>
  <c r="BA69" i="1" s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I70" i="1"/>
  <c r="K70" i="1"/>
  <c r="M70" i="1"/>
  <c r="O70" i="1"/>
  <c r="Q70" i="1"/>
  <c r="AU70" i="1"/>
  <c r="AV70" i="1"/>
  <c r="AW70" i="1"/>
  <c r="AX70" i="1"/>
  <c r="AY70" i="1"/>
  <c r="AZ70" i="1"/>
  <c r="BB70" i="1"/>
  <c r="BA70" i="1" s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G71" i="1"/>
  <c r="T71" i="1" s="1"/>
  <c r="I71" i="1"/>
  <c r="U71" i="1" s="1"/>
  <c r="K71" i="1"/>
  <c r="M71" i="1"/>
  <c r="O71" i="1"/>
  <c r="X71" i="1" s="1"/>
  <c r="Q71" i="1"/>
  <c r="R71" i="1"/>
  <c r="S71" i="1" s="1"/>
  <c r="Z71" i="1"/>
  <c r="AU71" i="1"/>
  <c r="AV71" i="1"/>
  <c r="AW71" i="1"/>
  <c r="AX71" i="1"/>
  <c r="AY71" i="1"/>
  <c r="AZ71" i="1"/>
  <c r="BB71" i="1"/>
  <c r="BA71" i="1" s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G72" i="1"/>
  <c r="T72" i="1" s="1"/>
  <c r="I72" i="1"/>
  <c r="U72" i="1" s="1"/>
  <c r="K72" i="1"/>
  <c r="M72" i="1"/>
  <c r="W72" i="1" s="1"/>
  <c r="O72" i="1"/>
  <c r="X72" i="1" s="1"/>
  <c r="Q72" i="1"/>
  <c r="R72" i="1"/>
  <c r="S72" i="1" s="1"/>
  <c r="Z72" i="1"/>
  <c r="AU72" i="1"/>
  <c r="AV72" i="1"/>
  <c r="AW72" i="1"/>
  <c r="AX72" i="1"/>
  <c r="AY72" i="1"/>
  <c r="AZ72" i="1"/>
  <c r="BB72" i="1"/>
  <c r="BA72" i="1" s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G77" i="1"/>
  <c r="T77" i="1" s="1"/>
  <c r="I77" i="1"/>
  <c r="K77" i="1"/>
  <c r="M77" i="1"/>
  <c r="W77" i="1" s="1"/>
  <c r="O77" i="1"/>
  <c r="X77" i="1" s="1"/>
  <c r="Q77" i="1"/>
  <c r="R77" i="1"/>
  <c r="S77" i="1" s="1"/>
  <c r="Z77" i="1"/>
  <c r="AU77" i="1"/>
  <c r="AV77" i="1"/>
  <c r="AW77" i="1"/>
  <c r="AX77" i="1"/>
  <c r="AY77" i="1"/>
  <c r="AZ77" i="1"/>
  <c r="BB77" i="1"/>
  <c r="BA77" i="1" s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I78" i="1"/>
  <c r="K78" i="1"/>
  <c r="M78" i="1"/>
  <c r="O78" i="1"/>
  <c r="Q78" i="1"/>
  <c r="AU78" i="1"/>
  <c r="AV78" i="1"/>
  <c r="AW78" i="1"/>
  <c r="AX78" i="1"/>
  <c r="AY78" i="1"/>
  <c r="AZ78" i="1"/>
  <c r="BB78" i="1"/>
  <c r="BA78" i="1" s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I79" i="1"/>
  <c r="U79" i="1" s="1"/>
  <c r="K79" i="1"/>
  <c r="M79" i="1"/>
  <c r="O79" i="1"/>
  <c r="Q79" i="1"/>
  <c r="R79" i="1"/>
  <c r="S79" i="1" s="1"/>
  <c r="Z79" i="1"/>
  <c r="AU79" i="1"/>
  <c r="AV79" i="1"/>
  <c r="AW79" i="1"/>
  <c r="AX79" i="1"/>
  <c r="AY79" i="1"/>
  <c r="AZ79" i="1"/>
  <c r="BB79" i="1"/>
  <c r="BA79" i="1" s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T80" i="1"/>
  <c r="I80" i="1"/>
  <c r="U80" i="1" s="1"/>
  <c r="K80" i="1"/>
  <c r="M80" i="1"/>
  <c r="W80" i="1" s="1"/>
  <c r="O80" i="1"/>
  <c r="Q80" i="1"/>
  <c r="R80" i="1"/>
  <c r="S80" i="1" s="1"/>
  <c r="Z80" i="1"/>
  <c r="AU80" i="1"/>
  <c r="AV80" i="1"/>
  <c r="AW80" i="1"/>
  <c r="AX80" i="1"/>
  <c r="AY80" i="1"/>
  <c r="AZ80" i="1"/>
  <c r="BB80" i="1"/>
  <c r="BA80" i="1" s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T81" i="1"/>
  <c r="I81" i="1"/>
  <c r="U81" i="1" s="1"/>
  <c r="K81" i="1"/>
  <c r="M81" i="1"/>
  <c r="O81" i="1"/>
  <c r="Q81" i="1"/>
  <c r="R81" i="1"/>
  <c r="S81" i="1" s="1"/>
  <c r="Z81" i="1"/>
  <c r="AU81" i="1"/>
  <c r="AV81" i="1"/>
  <c r="AW81" i="1"/>
  <c r="AX81" i="1"/>
  <c r="AY81" i="1"/>
  <c r="AZ81" i="1"/>
  <c r="BB81" i="1"/>
  <c r="BA81" i="1" s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T87" i="1"/>
  <c r="I87" i="1"/>
  <c r="U87" i="1" s="1"/>
  <c r="K87" i="1"/>
  <c r="M87" i="1"/>
  <c r="O87" i="1"/>
  <c r="Q87" i="1"/>
  <c r="Y87" i="1" s="1"/>
  <c r="Z87" i="1"/>
  <c r="AU87" i="1"/>
  <c r="AV87" i="1"/>
  <c r="AW87" i="1"/>
  <c r="AX87" i="1"/>
  <c r="AY87" i="1"/>
  <c r="AZ87" i="1"/>
  <c r="BB87" i="1"/>
  <c r="BA87" i="1" s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T88" i="1"/>
  <c r="I88" i="1"/>
  <c r="U88" i="1" s="1"/>
  <c r="K88" i="1"/>
  <c r="M88" i="1"/>
  <c r="O88" i="1"/>
  <c r="Q88" i="1"/>
  <c r="Y88" i="1" s="1"/>
  <c r="Z88" i="1"/>
  <c r="AU88" i="1"/>
  <c r="AV88" i="1"/>
  <c r="AW88" i="1"/>
  <c r="AX88" i="1"/>
  <c r="AY88" i="1"/>
  <c r="AZ88" i="1"/>
  <c r="BB88" i="1"/>
  <c r="BA88" i="1" s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T89" i="1"/>
  <c r="I89" i="1"/>
  <c r="K89" i="1"/>
  <c r="V89" i="1" s="1"/>
  <c r="M89" i="1"/>
  <c r="O89" i="1"/>
  <c r="Q89" i="1"/>
  <c r="Y89" i="1" s="1"/>
  <c r="S89" i="1"/>
  <c r="Z89" i="1"/>
  <c r="AU89" i="1"/>
  <c r="AV89" i="1"/>
  <c r="AW89" i="1"/>
  <c r="AX89" i="1"/>
  <c r="AY89" i="1"/>
  <c r="AZ89" i="1"/>
  <c r="BB89" i="1"/>
  <c r="BA89" i="1" s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C15" i="1"/>
  <c r="AZ15" i="1"/>
  <c r="AY15" i="1"/>
  <c r="AX15" i="1"/>
  <c r="AW15" i="1"/>
  <c r="AV15" i="1"/>
  <c r="G120" i="1"/>
  <c r="G111" i="1"/>
  <c r="K17" i="2"/>
  <c r="J17" i="2"/>
  <c r="I17" i="2"/>
  <c r="H17" i="2"/>
  <c r="G17" i="2"/>
  <c r="J27" i="2"/>
  <c r="K27" i="2"/>
  <c r="F29" i="2"/>
  <c r="G29" i="2"/>
  <c r="H29" i="2"/>
  <c r="I29" i="2"/>
  <c r="P34" i="2"/>
  <c r="K33" i="2"/>
  <c r="F33" i="2"/>
  <c r="E33" i="2"/>
  <c r="P32" i="2"/>
  <c r="K31" i="2"/>
  <c r="J31" i="2"/>
  <c r="I31" i="2"/>
  <c r="P30" i="2"/>
  <c r="E29" i="2"/>
  <c r="P28" i="2"/>
  <c r="P26" i="2"/>
  <c r="K25" i="2"/>
  <c r="G25" i="2"/>
  <c r="F25" i="2"/>
  <c r="E25" i="2"/>
  <c r="P24" i="2"/>
  <c r="K23" i="2"/>
  <c r="J23" i="2"/>
  <c r="I23" i="2"/>
  <c r="H23" i="2"/>
  <c r="P22" i="2"/>
  <c r="K21" i="2"/>
  <c r="J21" i="2"/>
  <c r="I21" i="2"/>
  <c r="H21" i="2"/>
  <c r="P20" i="2"/>
  <c r="K16" i="2"/>
  <c r="J16" i="2"/>
  <c r="I16" i="2"/>
  <c r="E14" i="2"/>
  <c r="F14" i="2"/>
  <c r="G14" i="2" s="1"/>
  <c r="H14" i="2" s="1"/>
  <c r="I14" i="2" s="1"/>
  <c r="J14" i="2" s="1"/>
  <c r="K14" i="2" s="1"/>
  <c r="L14" i="2" s="1"/>
  <c r="M14" i="2" s="1"/>
  <c r="N14" i="2" s="1"/>
  <c r="O14" i="2" s="1"/>
  <c r="K12" i="2"/>
  <c r="J12" i="2"/>
  <c r="I12" i="2"/>
  <c r="H12" i="2"/>
  <c r="G12" i="2"/>
  <c r="F12" i="2"/>
  <c r="E12" i="2"/>
  <c r="D12" i="2"/>
  <c r="G116" i="1"/>
  <c r="G107" i="1"/>
  <c r="Q15" i="1"/>
  <c r="O15" i="1"/>
  <c r="X15" i="1" s="1"/>
  <c r="M15" i="1"/>
  <c r="W15" i="1" s="1"/>
  <c r="K15" i="1"/>
  <c r="I15" i="1"/>
  <c r="U15" i="1" s="1"/>
  <c r="G15" i="1"/>
  <c r="BA14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X26" i="1"/>
  <c r="Y20" i="1"/>
  <c r="U17" i="1"/>
  <c r="V29" i="1"/>
  <c r="V31" i="1"/>
  <c r="Y31" i="1"/>
  <c r="Y16" i="1"/>
  <c r="W20" i="1"/>
  <c r="W46" i="1"/>
  <c r="X79" i="1"/>
  <c r="U27" i="1"/>
  <c r="U29" i="1"/>
  <c r="X69" i="1"/>
  <c r="R15" i="1"/>
  <c r="G16" i="2"/>
  <c r="H16" i="2"/>
  <c r="AU15" i="1"/>
  <c r="BB15" i="1"/>
  <c r="BA15" i="1" s="1"/>
  <c r="Z15" i="1"/>
  <c r="E17" i="2"/>
  <c r="E16" i="2"/>
  <c r="F16" i="2"/>
  <c r="F17" i="2"/>
  <c r="S85" i="1" l="1"/>
  <c r="S93" i="1"/>
  <c r="G49" i="1"/>
  <c r="G93" i="1"/>
  <c r="G90" i="1"/>
  <c r="D31" i="2" s="1"/>
  <c r="W29" i="1"/>
  <c r="S30" i="1"/>
  <c r="S23" i="1" s="1"/>
  <c r="V26" i="1"/>
  <c r="X30" i="1"/>
  <c r="X63" i="1"/>
  <c r="W40" i="1"/>
  <c r="U24" i="1"/>
  <c r="V51" i="1"/>
  <c r="V88" i="1"/>
  <c r="V63" i="1"/>
  <c r="V41" i="1"/>
  <c r="Y22" i="1"/>
  <c r="W28" i="1"/>
  <c r="Y50" i="1"/>
  <c r="Y71" i="1"/>
  <c r="X60" i="1"/>
  <c r="G61" i="1"/>
  <c r="G23" i="1"/>
  <c r="D23" i="2" s="1"/>
  <c r="G33" i="1"/>
  <c r="D25" i="2" s="1"/>
  <c r="G37" i="1"/>
  <c r="D27" i="2" s="1"/>
  <c r="W39" i="1"/>
  <c r="V36" i="1"/>
  <c r="V32" i="1"/>
  <c r="W47" i="1"/>
  <c r="X38" i="1"/>
  <c r="W31" i="1"/>
  <c r="U31" i="1"/>
  <c r="U51" i="1"/>
  <c r="Y41" i="1"/>
  <c r="W79" i="1"/>
  <c r="X87" i="1"/>
  <c r="Y19" i="1"/>
  <c r="U38" i="1"/>
  <c r="X44" i="1"/>
  <c r="V48" i="1"/>
  <c r="X29" i="1"/>
  <c r="W32" i="1"/>
  <c r="W36" i="1"/>
  <c r="W17" i="1"/>
  <c r="V27" i="1"/>
  <c r="S50" i="1"/>
  <c r="X46" i="1"/>
  <c r="V24" i="1"/>
  <c r="X25" i="1"/>
  <c r="V64" i="1"/>
  <c r="Y79" i="1"/>
  <c r="Y81" i="1"/>
  <c r="W88" i="1"/>
  <c r="V39" i="1"/>
  <c r="V62" i="1"/>
  <c r="V35" i="1"/>
  <c r="Y77" i="1"/>
  <c r="W38" i="1"/>
  <c r="U41" i="1"/>
  <c r="W63" i="1"/>
  <c r="W69" i="1"/>
  <c r="U19" i="1"/>
  <c r="V20" i="1"/>
  <c r="W21" i="1"/>
  <c r="Y38" i="1"/>
  <c r="W41" i="1"/>
  <c r="X48" i="1"/>
  <c r="V79" i="1"/>
  <c r="V46" i="1"/>
  <c r="Y30" i="1"/>
  <c r="V72" i="1"/>
  <c r="V25" i="1"/>
  <c r="X88" i="1"/>
  <c r="U21" i="1"/>
  <c r="U32" i="1"/>
  <c r="X31" i="1"/>
  <c r="X62" i="1"/>
  <c r="V44" i="1"/>
  <c r="X50" i="1"/>
  <c r="W26" i="1"/>
  <c r="U89" i="1"/>
  <c r="U30" i="1"/>
  <c r="U26" i="1"/>
  <c r="X66" i="1"/>
  <c r="Y17" i="1"/>
  <c r="Y80" i="1"/>
  <c r="U40" i="1"/>
  <c r="X51" i="1"/>
  <c r="V38" i="1"/>
  <c r="X21" i="1"/>
  <c r="U25" i="1"/>
  <c r="V19" i="1"/>
  <c r="U22" i="1"/>
  <c r="X81" i="1"/>
  <c r="X80" i="1"/>
  <c r="BC18" i="1"/>
  <c r="W19" i="1"/>
  <c r="W45" i="1"/>
  <c r="Y21" i="1"/>
  <c r="X89" i="1"/>
  <c r="G14" i="1"/>
  <c r="D19" i="2" s="1"/>
  <c r="W66" i="1"/>
  <c r="V71" i="1"/>
  <c r="V87" i="1"/>
  <c r="W34" i="1"/>
  <c r="V22" i="1"/>
  <c r="G43" i="1"/>
  <c r="V40" i="1"/>
  <c r="X27" i="1"/>
  <c r="V45" i="1"/>
  <c r="V34" i="1"/>
  <c r="V81" i="1"/>
  <c r="G70" i="1"/>
  <c r="Y29" i="1"/>
  <c r="X17" i="1"/>
  <c r="Y44" i="1"/>
  <c r="U60" i="1"/>
  <c r="BC14" i="1"/>
  <c r="W27" i="1"/>
  <c r="V30" i="1"/>
  <c r="W89" i="1"/>
  <c r="O119" i="1"/>
  <c r="O120" i="1" s="1"/>
  <c r="O122" i="1" s="1"/>
  <c r="K110" i="1"/>
  <c r="K111" i="1" s="1"/>
  <c r="K113" i="1" s="1"/>
  <c r="Q110" i="1"/>
  <c r="Q111" i="1" s="1"/>
  <c r="Q113" i="1" s="1"/>
  <c r="BC33" i="1"/>
  <c r="Y15" i="1"/>
  <c r="T15" i="1"/>
  <c r="K119" i="1"/>
  <c r="Q119" i="1"/>
  <c r="Q120" i="1" s="1"/>
  <c r="Q122" i="1" s="1"/>
  <c r="BC70" i="1"/>
  <c r="BC43" i="1"/>
  <c r="BC23" i="1"/>
  <c r="Y63" i="1"/>
  <c r="V80" i="1"/>
  <c r="U46" i="1"/>
  <c r="V28" i="1"/>
  <c r="Y32" i="1"/>
  <c r="I119" i="1"/>
  <c r="I120" i="1" s="1"/>
  <c r="I122" i="1" s="1"/>
  <c r="X45" i="1"/>
  <c r="V77" i="1"/>
  <c r="W22" i="1"/>
  <c r="Y72" i="1"/>
  <c r="W60" i="1"/>
  <c r="V66" i="1"/>
  <c r="U16" i="1"/>
  <c r="I110" i="1"/>
  <c r="I111" i="1" s="1"/>
  <c r="I113" i="1" s="1"/>
  <c r="U35" i="1"/>
  <c r="W25" i="1"/>
  <c r="W48" i="1"/>
  <c r="V15" i="1"/>
  <c r="K106" i="1"/>
  <c r="K107" i="1" s="1"/>
  <c r="K109" i="1" s="1"/>
  <c r="BP14" i="1"/>
  <c r="BP99" i="1" s="1"/>
  <c r="BP100" i="1" s="1"/>
  <c r="BP101" i="1" s="1"/>
  <c r="Q106" i="1"/>
  <c r="Q107" i="1" s="1"/>
  <c r="Q109" i="1" s="1"/>
  <c r="G65" i="1"/>
  <c r="M119" i="1"/>
  <c r="M120" i="1" s="1"/>
  <c r="M122" i="1" s="1"/>
  <c r="BR14" i="1"/>
  <c r="BR99" i="1" s="1"/>
  <c r="BR100" i="1" s="1"/>
  <c r="BR101" i="1" s="1"/>
  <c r="BC61" i="1"/>
  <c r="BJ14" i="1"/>
  <c r="BJ99" i="1" s="1"/>
  <c r="BJ100" i="1" s="1"/>
  <c r="BH14" i="1"/>
  <c r="BH99" i="1" s="1"/>
  <c r="BH100" i="1" s="1"/>
  <c r="BH101" i="1" s="1"/>
  <c r="BI14" i="1"/>
  <c r="BI99" i="1" s="1"/>
  <c r="BI100" i="1" s="1"/>
  <c r="BI101" i="1" s="1"/>
  <c r="BO14" i="1"/>
  <c r="BO99" i="1" s="1"/>
  <c r="BO100" i="1" s="1"/>
  <c r="BO101" i="1" s="1"/>
  <c r="BU14" i="1"/>
  <c r="BU99" i="1" s="1"/>
  <c r="BU100" i="1" s="1"/>
  <c r="BM14" i="1"/>
  <c r="BM99" i="1" s="1"/>
  <c r="BM100" i="1" s="1"/>
  <c r="BC78" i="1"/>
  <c r="BT14" i="1"/>
  <c r="BT99" i="1" s="1"/>
  <c r="BT100" i="1" s="1"/>
  <c r="BL14" i="1"/>
  <c r="BL99" i="1" s="1"/>
  <c r="BL100" i="1" s="1"/>
  <c r="BL101" i="1" s="1"/>
  <c r="BD14" i="1"/>
  <c r="BD99" i="1" s="1"/>
  <c r="BD100" i="1" s="1"/>
  <c r="BD101" i="1" s="1"/>
  <c r="BC65" i="1"/>
  <c r="BV14" i="1"/>
  <c r="BV99" i="1" s="1"/>
  <c r="BV100" i="1" s="1"/>
  <c r="BV101" i="1" s="1"/>
  <c r="BF14" i="1"/>
  <c r="BF99" i="1" s="1"/>
  <c r="BF100" i="1" s="1"/>
  <c r="BF101" i="1" s="1"/>
  <c r="BC49" i="1"/>
  <c r="G78" i="1"/>
  <c r="BS14" i="1"/>
  <c r="BS99" i="1" s="1"/>
  <c r="BS100" i="1" s="1"/>
  <c r="BK14" i="1"/>
  <c r="BK99" i="1" s="1"/>
  <c r="BK100" i="1" s="1"/>
  <c r="BK101" i="1" s="1"/>
  <c r="BC37" i="1"/>
  <c r="W35" i="1"/>
  <c r="G18" i="1"/>
  <c r="D21" i="2" s="1"/>
  <c r="I115" i="1"/>
  <c r="I116" i="1" s="1"/>
  <c r="I118" i="1" s="1"/>
  <c r="X47" i="1"/>
  <c r="Y60" i="1"/>
  <c r="BQ14" i="1"/>
  <c r="BQ99" i="1" s="1"/>
  <c r="BQ100" i="1" s="1"/>
  <c r="BE14" i="1"/>
  <c r="BE99" i="1" s="1"/>
  <c r="BE100" i="1" s="1"/>
  <c r="BE101" i="1" s="1"/>
  <c r="T79" i="1"/>
  <c r="T69" i="1"/>
  <c r="S44" i="1"/>
  <c r="S43" i="1" s="1"/>
  <c r="U44" i="1"/>
  <c r="S65" i="1"/>
  <c r="S61" i="1"/>
  <c r="W71" i="1"/>
  <c r="S70" i="1"/>
  <c r="O106" i="1"/>
  <c r="O107" i="1" s="1"/>
  <c r="O109" i="1" s="1"/>
  <c r="O115" i="1"/>
  <c r="O116" i="1" s="1"/>
  <c r="O118" i="1" s="1"/>
  <c r="U48" i="1"/>
  <c r="X35" i="1"/>
  <c r="I106" i="1"/>
  <c r="I107" i="1" s="1"/>
  <c r="I109" i="1" s="1"/>
  <c r="U50" i="1"/>
  <c r="M115" i="1"/>
  <c r="M116" i="1" s="1"/>
  <c r="M118" i="1" s="1"/>
  <c r="BN14" i="1"/>
  <c r="BN99" i="1" s="1"/>
  <c r="BN100" i="1" s="1"/>
  <c r="BN101" i="1" s="1"/>
  <c r="S78" i="1"/>
  <c r="O110" i="1"/>
  <c r="O111" i="1" s="1"/>
  <c r="M106" i="1"/>
  <c r="M107" i="1" s="1"/>
  <c r="M109" i="1" s="1"/>
  <c r="K115" i="1"/>
  <c r="K116" i="1" s="1"/>
  <c r="K118" i="1" s="1"/>
  <c r="W81" i="1"/>
  <c r="W51" i="1"/>
  <c r="BG14" i="1"/>
  <c r="BG99" i="1" s="1"/>
  <c r="BG100" i="1" s="1"/>
  <c r="BG101" i="1" s="1"/>
  <c r="S37" i="1"/>
  <c r="M110" i="1"/>
  <c r="Q115" i="1"/>
  <c r="Q116" i="1" s="1"/>
  <c r="W87" i="1"/>
  <c r="K120" i="1"/>
  <c r="K122" i="1" s="1"/>
  <c r="W30" i="1"/>
  <c r="S33" i="1"/>
  <c r="U77" i="1"/>
  <c r="Y62" i="1"/>
  <c r="S17" i="1"/>
  <c r="U39" i="1"/>
  <c r="S15" i="1"/>
  <c r="S18" i="1"/>
  <c r="W16" i="1"/>
  <c r="D33" i="2" l="1"/>
  <c r="J33" i="2" s="1"/>
  <c r="G33" i="2"/>
  <c r="H25" i="2"/>
  <c r="I25" i="2"/>
  <c r="J25" i="2"/>
  <c r="G23" i="2"/>
  <c r="E23" i="2"/>
  <c r="F23" i="2"/>
  <c r="E21" i="2"/>
  <c r="F21" i="2"/>
  <c r="G21" i="2"/>
  <c r="E19" i="2"/>
  <c r="H19" i="2"/>
  <c r="I19" i="2"/>
  <c r="O19" i="2"/>
  <c r="J19" i="2"/>
  <c r="N19" i="2"/>
  <c r="K19" i="2"/>
  <c r="F19" i="2"/>
  <c r="G19" i="2"/>
  <c r="G27" i="2"/>
  <c r="I27" i="2"/>
  <c r="E27" i="2"/>
  <c r="F27" i="2"/>
  <c r="H27" i="2"/>
  <c r="G42" i="1"/>
  <c r="D29" i="2" s="1"/>
  <c r="S49" i="1"/>
  <c r="S42" i="1" s="1"/>
  <c r="BT101" i="1"/>
  <c r="BS101" i="1"/>
  <c r="BJ101" i="1"/>
  <c r="BU101" i="1"/>
  <c r="BQ101" i="1"/>
  <c r="BM101" i="1"/>
  <c r="O113" i="1"/>
  <c r="O124" i="1" s="1"/>
  <c r="S14" i="1"/>
  <c r="I124" i="1"/>
  <c r="Q118" i="1"/>
  <c r="Q124" i="1" s="1"/>
  <c r="M111" i="1"/>
  <c r="M113" i="1" s="1"/>
  <c r="M124" i="1" s="1"/>
  <c r="K124" i="1"/>
  <c r="I33" i="2" l="1"/>
  <c r="H33" i="2"/>
  <c r="S99" i="1"/>
  <c r="G99" i="1"/>
  <c r="G31" i="2"/>
  <c r="E31" i="2"/>
  <c r="H31" i="2"/>
  <c r="F31" i="2"/>
  <c r="K29" i="2"/>
  <c r="J29" i="2"/>
  <c r="Z14" i="1"/>
  <c r="D35" i="2" l="1"/>
  <c r="J15" i="2" s="1"/>
  <c r="G100" i="1"/>
  <c r="G101" i="1" s="1"/>
  <c r="D36" i="2" s="1"/>
  <c r="O15" i="2" l="1"/>
  <c r="F15" i="2"/>
  <c r="I15" i="2"/>
  <c r="M15" i="2"/>
  <c r="H15" i="2"/>
  <c r="G15" i="2"/>
  <c r="K15" i="2"/>
  <c r="L15" i="2"/>
  <c r="N15" i="2"/>
  <c r="E15" i="2"/>
  <c r="E13" i="2" s="1"/>
  <c r="F13" i="2" s="1"/>
  <c r="G114" i="1"/>
  <c r="G123" i="1"/>
  <c r="O108" i="1"/>
  <c r="M121" i="1"/>
  <c r="I121" i="1"/>
  <c r="Q117" i="1"/>
  <c r="Q108" i="1"/>
  <c r="K112" i="1"/>
  <c r="O112" i="1"/>
  <c r="Q112" i="1"/>
  <c r="I117" i="1"/>
  <c r="M112" i="1"/>
  <c r="K121" i="1"/>
  <c r="Q121" i="1"/>
  <c r="M117" i="1"/>
  <c r="I112" i="1"/>
  <c r="K108" i="1"/>
  <c r="K117" i="1"/>
  <c r="M108" i="1"/>
  <c r="O117" i="1"/>
  <c r="I108" i="1"/>
  <c r="O121" i="1"/>
  <c r="S100" i="1"/>
  <c r="G13" i="2" l="1"/>
  <c r="H13" i="2" s="1"/>
  <c r="I13" i="2" s="1"/>
  <c r="J13" i="2" s="1"/>
  <c r="K13" i="2" s="1"/>
  <c r="L13" i="2" s="1"/>
  <c r="M13" i="2" s="1"/>
  <c r="N13" i="2" s="1"/>
  <c r="O13" i="2" s="1"/>
  <c r="S101" i="1"/>
  <c r="BU102" i="1" l="1"/>
  <c r="BR102" i="1"/>
  <c r="BL102" i="1"/>
  <c r="BJ102" i="1"/>
  <c r="BD102" i="1"/>
  <c r="BP102" i="1"/>
  <c r="BH102" i="1"/>
  <c r="BK102" i="1"/>
  <c r="BG102" i="1"/>
  <c r="BN102" i="1"/>
  <c r="BS102" i="1"/>
  <c r="BQ102" i="1"/>
  <c r="BT102" i="1"/>
  <c r="BF102" i="1"/>
  <c r="BM102" i="1"/>
  <c r="BI102" i="1"/>
  <c r="BO102" i="1"/>
  <c r="BE102" i="1"/>
  <c r="BV102" i="1"/>
  <c r="BC99" i="1"/>
  <c r="BC100" i="1" s="1"/>
  <c r="BC101" i="1" l="1"/>
  <c r="BC102" i="1" s="1"/>
  <c r="BC93" i="1"/>
  <c r="BC90" i="1" s="1"/>
</calcChain>
</file>

<file path=xl/sharedStrings.xml><?xml version="1.0" encoding="utf-8"?>
<sst xmlns="http://schemas.openxmlformats.org/spreadsheetml/2006/main" count="461" uniqueCount="303">
  <si>
    <t>ADITIVOS</t>
  </si>
  <si>
    <t>MEDIÇÕES</t>
  </si>
  <si>
    <t>E-FISCO</t>
  </si>
  <si>
    <t>DADOS CONTRATUAIS</t>
  </si>
  <si>
    <t>K=</t>
  </si>
  <si>
    <t>PAGO (%)</t>
  </si>
  <si>
    <t>FÍSICO</t>
  </si>
  <si>
    <t>FINANCEIRO</t>
  </si>
  <si>
    <t>CÓDIGOS</t>
  </si>
  <si>
    <t>FONTE</t>
  </si>
  <si>
    <t>ITEM</t>
  </si>
  <si>
    <t>DESCRIÇÃO</t>
  </si>
  <si>
    <t>UND.</t>
  </si>
  <si>
    <t>QUANT. INICIAL</t>
  </si>
  <si>
    <t>P TOTAL (R$)</t>
  </si>
  <si>
    <t xml:space="preserve">ACRESCIMOS E SUPRESSÕES (1° ADITIVO)   </t>
  </si>
  <si>
    <t xml:space="preserve">ACRESCIMOS E SUPRESSÕES (2° ADITIVO)   </t>
  </si>
  <si>
    <t xml:space="preserve">ACRESCIMOS E SUPRESSÕES (3° ADITIVO)   </t>
  </si>
  <si>
    <t xml:space="preserve">ACRESCIMOS E SUPRESSÕES (4° ADITIVO)   </t>
  </si>
  <si>
    <t xml:space="preserve">ACRESCIMOS E SUPRESSÕES (5° ADITIVO)   </t>
  </si>
  <si>
    <t>QUANT. FINAL (PÓS ADITIVOS)</t>
  </si>
  <si>
    <t>PREÇO TOTAL (PÓS ADITIVOS)</t>
  </si>
  <si>
    <t xml:space="preserve">1ª MEDIÇÃO </t>
  </si>
  <si>
    <t>2ª MEDIÇÃO</t>
  </si>
  <si>
    <t>3ª MEDIÇÃO</t>
  </si>
  <si>
    <t>4ª MEDIÇÃO</t>
  </si>
  <si>
    <t>Xª MEDIÇÃO</t>
  </si>
  <si>
    <t>SALDO contrato</t>
  </si>
  <si>
    <t>SALDO 1° aditivo</t>
  </si>
  <si>
    <t>SALDO 2° aditivo</t>
  </si>
  <si>
    <t>SALDO 3° aditivo</t>
  </si>
  <si>
    <t>SALDO 4° aditivo</t>
  </si>
  <si>
    <t>SALDO 5° aditivo</t>
  </si>
  <si>
    <t>SALDO Total</t>
  </si>
  <si>
    <t>ACUMULADO Total</t>
  </si>
  <si>
    <t>1ª MEDIÇÃO</t>
  </si>
  <si>
    <t>1° ADITIVO</t>
  </si>
  <si>
    <t>2° ADITIVO</t>
  </si>
  <si>
    <t>3° ADITIVO</t>
  </si>
  <si>
    <t>4° ADITIVO</t>
  </si>
  <si>
    <t>5° ADITIVO</t>
  </si>
  <si>
    <t>quant.</t>
  </si>
  <si>
    <t>custo</t>
  </si>
  <si>
    <t>CONTRATO</t>
  </si>
  <si>
    <t>TOTAL</t>
  </si>
  <si>
    <t>contrato</t>
  </si>
  <si>
    <t>SALDO</t>
  </si>
  <si>
    <t>1.0</t>
  </si>
  <si>
    <t>ADMINISTRAÇÃO DA OBRA</t>
  </si>
  <si>
    <t>2706/SINAP</t>
  </si>
  <si>
    <t>1.1</t>
  </si>
  <si>
    <t>Engenheiro ou Arquiteto auxiliar/júnior de obra</t>
  </si>
  <si>
    <t>h</t>
  </si>
  <si>
    <t>1.2</t>
  </si>
  <si>
    <t>Resolução CONFEA</t>
  </si>
  <si>
    <t>1.3</t>
  </si>
  <si>
    <t>UND</t>
  </si>
  <si>
    <t>2.0</t>
  </si>
  <si>
    <t>SERVIÇOS PRELIMINARES</t>
  </si>
  <si>
    <t>2.1</t>
  </si>
  <si>
    <t>m²</t>
  </si>
  <si>
    <t>73875/001/SINAP</t>
  </si>
  <si>
    <t>2.2</t>
  </si>
  <si>
    <t>74209/001/SINAP</t>
  </si>
  <si>
    <t>2.3</t>
  </si>
  <si>
    <t>2.4</t>
  </si>
  <si>
    <t>3.0</t>
  </si>
  <si>
    <t>4.0</t>
  </si>
  <si>
    <t>5.0</t>
  </si>
  <si>
    <t>m</t>
  </si>
  <si>
    <t>6.0</t>
  </si>
  <si>
    <t>PINTURA</t>
  </si>
  <si>
    <t>7.0</t>
  </si>
  <si>
    <t>8.0</t>
  </si>
  <si>
    <t>SUB-TOTAL Mat. e M.O.</t>
  </si>
  <si>
    <t>BDI –</t>
  </si>
  <si>
    <t>TABELA RESUMO DOS ADITIVOS</t>
  </si>
  <si>
    <t>1º Aditivo</t>
  </si>
  <si>
    <t>2º Aditivo</t>
  </si>
  <si>
    <t>3º Aditivo</t>
  </si>
  <si>
    <t>4º Aditivo</t>
  </si>
  <si>
    <t>5º Aditivo</t>
  </si>
  <si>
    <t>ACRESCIMOS</t>
  </si>
  <si>
    <t>(Material e mão-de-obra)</t>
  </si>
  <si>
    <t>BDI =</t>
  </si>
  <si>
    <t>% acumul. =</t>
  </si>
  <si>
    <t>(Equipamentos)</t>
  </si>
  <si>
    <t>SUPRESSÕES</t>
  </si>
  <si>
    <t xml:space="preserve">BDI = </t>
  </si>
  <si>
    <t>LÍQUIDO</t>
  </si>
  <si>
    <t>P UNIT (R$)</t>
  </si>
  <si>
    <t>INÍCIO (O.S.)</t>
  </si>
  <si>
    <t>MEDIÇÃO NO PERÍODO</t>
  </si>
  <si>
    <t>MARCOS REALIZADOS</t>
  </si>
  <si>
    <t>% EXECUTADO NO PERÍODO</t>
  </si>
  <si>
    <t>MARCOS PLANEJADOS</t>
  </si>
  <si>
    <t>PLANEJADO ACUMULADO</t>
  </si>
  <si>
    <t>EXECUTADO ACUMULADO</t>
  </si>
  <si>
    <t>PLANEJADO MENSAL</t>
  </si>
  <si>
    <t>DIFERENÇA</t>
  </si>
  <si>
    <t>R$</t>
  </si>
  <si>
    <t>1º</t>
  </si>
  <si>
    <t>2º</t>
  </si>
  <si>
    <t>3º</t>
  </si>
  <si>
    <t>4º</t>
  </si>
  <si>
    <t>5º</t>
  </si>
  <si>
    <t>6º</t>
  </si>
  <si>
    <t>7º</t>
  </si>
  <si>
    <t>8º</t>
  </si>
  <si>
    <t>TOTAL DA OBRA s/ BDI</t>
  </si>
  <si>
    <t>TOTAL DA OBRA c/ BDI</t>
  </si>
  <si>
    <t xml:space="preserve">DIFERENÇA ENTRE O PLANEJADO E O EXECUTADO ACUMULADO </t>
  </si>
  <si>
    <t>x</t>
  </si>
  <si>
    <t>4069/SINAP</t>
  </si>
  <si>
    <t>Mestre de obra</t>
  </si>
  <si>
    <t>PINI</t>
  </si>
  <si>
    <t xml:space="preserve">Abrigo provisório de madeira para alojamento e/ou depósito de materiais e ferramentas </t>
  </si>
  <si>
    <t>Placa da obra em chapa de aço galvanizado</t>
  </si>
  <si>
    <t>3.1</t>
  </si>
  <si>
    <t>3.2</t>
  </si>
  <si>
    <t>3.3</t>
  </si>
  <si>
    <t>3.4</t>
  </si>
  <si>
    <t>3.5</t>
  </si>
  <si>
    <t>3.6</t>
  </si>
  <si>
    <t>m³</t>
  </si>
  <si>
    <t>3.7</t>
  </si>
  <si>
    <t>3.8</t>
  </si>
  <si>
    <t xml:space="preserve">79517/001 </t>
  </si>
  <si>
    <t>74074/004</t>
  </si>
  <si>
    <t xml:space="preserve">Forma tabua p/concreto em fundacao s/reaproveitamento </t>
  </si>
  <si>
    <t>Forma para estruturas de concreto (pilar, viga e laje) em chapa de madeira compensada resinada, de 1,10 x 2,20, espessura = 12 mm, 02 utilizacoes. (fabricacao, montagem e desmontagem)</t>
  </si>
  <si>
    <t>73972/001</t>
  </si>
  <si>
    <t>Concreto fck=25mpa, virado em betoneira, sem lancamento</t>
  </si>
  <si>
    <t xml:space="preserve">74157/004 </t>
  </si>
  <si>
    <t>Lancamento/aplicacao manual de concreto em fundacoes</t>
  </si>
  <si>
    <t xml:space="preserve">74157/003 </t>
  </si>
  <si>
    <t xml:space="preserve">Lancamento/aplicacao manual de concreto em estruturas </t>
  </si>
  <si>
    <t xml:space="preserve">73942/002 </t>
  </si>
  <si>
    <t>kg</t>
  </si>
  <si>
    <t xml:space="preserve">74254/001 </t>
  </si>
  <si>
    <t>4.1</t>
  </si>
  <si>
    <t>4.2</t>
  </si>
  <si>
    <t>73982/001/SINAP</t>
  </si>
  <si>
    <t>4.3</t>
  </si>
  <si>
    <t>Alvenaria de 1/2 vez de Tijolos cerâmico furado 10X20X20, assentados com argamassa traço 1:2:8, juntas 12mm</t>
  </si>
  <si>
    <t>73928/002/SINAP</t>
  </si>
  <si>
    <t>Chapisco traço 1:3 com 0,5cm de espessura, preparo manual</t>
  </si>
  <si>
    <t>73741/001/SINAP</t>
  </si>
  <si>
    <t>Emboço paulista (massa única) traço 1:4, espessura 2,0cm, preparo manual, incluso aditivo impermeabilizante</t>
  </si>
  <si>
    <t>73954/74233/SINAP</t>
  </si>
  <si>
    <t>Pintura látex acrílica ambientes internos/externo, duas demão e uma demão de fundo selador acrílico</t>
  </si>
  <si>
    <t>73750/SINAP</t>
  </si>
  <si>
    <t>Pintura látex PVA ambientes internos, duas demãos</t>
  </si>
  <si>
    <t>Pintura esmalte brilhante (2 demaos) sobre superficie metalica, inclusive protecao com zarcao (1 demao)</t>
  </si>
  <si>
    <t>73806/001</t>
  </si>
  <si>
    <t xml:space="preserve"> Limpeza de superficies com jato de alta pressao de ar e agua</t>
  </si>
  <si>
    <t>6.1</t>
  </si>
  <si>
    <t>6.2</t>
  </si>
  <si>
    <t>6.3</t>
  </si>
  <si>
    <t>6.4</t>
  </si>
  <si>
    <t>7.1</t>
  </si>
  <si>
    <t>09925/ORSE</t>
  </si>
  <si>
    <t xml:space="preserve">09924/ORSE </t>
  </si>
  <si>
    <t>83387/ORSE</t>
  </si>
  <si>
    <t>83386/ORSE</t>
  </si>
  <si>
    <t>7.2</t>
  </si>
  <si>
    <t xml:space="preserve">02841/ORSE </t>
  </si>
  <si>
    <t xml:space="preserve">04015/ORSE </t>
  </si>
  <si>
    <t xml:space="preserve">09829/ORSE </t>
  </si>
  <si>
    <t xml:space="preserve">07917/ORSE </t>
  </si>
  <si>
    <t>Comp 9</t>
  </si>
  <si>
    <t>Comp 10</t>
  </si>
  <si>
    <t xml:space="preserve">08417/ORSE </t>
  </si>
  <si>
    <t xml:space="preserve">08306/ORSE </t>
  </si>
  <si>
    <t xml:space="preserve">08684/ORSE </t>
  </si>
  <si>
    <t xml:space="preserve">00763/ORSE </t>
  </si>
  <si>
    <t xml:space="preserve">00764/ORSE </t>
  </si>
  <si>
    <t xml:space="preserve">08695/ORSE </t>
  </si>
  <si>
    <t xml:space="preserve">09519/ORSE </t>
  </si>
  <si>
    <t xml:space="preserve">09524/ORSE </t>
  </si>
  <si>
    <t>8.1</t>
  </si>
  <si>
    <t>8.2</t>
  </si>
  <si>
    <t>8.3</t>
  </si>
  <si>
    <t>8.4</t>
  </si>
  <si>
    <t>CE1078</t>
  </si>
  <si>
    <t>3.9</t>
  </si>
  <si>
    <t>9º</t>
  </si>
  <si>
    <t>10º</t>
  </si>
  <si>
    <t>11º</t>
  </si>
  <si>
    <t>SECRETÁRIO DE OBRAS</t>
  </si>
  <si>
    <t>Prazo: 6 meses</t>
  </si>
  <si>
    <t>ART/CREA-MG</t>
  </si>
  <si>
    <t>Projeto de Estrutura Metálica</t>
  </si>
  <si>
    <t>FUNDAÇÃO</t>
  </si>
  <si>
    <t>Escavacao manual em solo, prof. ate 0,9m</t>
  </si>
  <si>
    <t>Reaterro compactado manualmente (valas de fundações residenciais)</t>
  </si>
  <si>
    <t>pç</t>
  </si>
  <si>
    <t>Locação de andaime metálico tipo torre (4 meses)</t>
  </si>
  <si>
    <t>Armação aço ca-50 diam.12,0 (1/2)  - fornecimento/ corte(p erda de 10%) / dobra / colocação.</t>
  </si>
  <si>
    <t>Armacao de aco ca-60 diam. 4,2 mm.- Fornecimento / corte (c/perda de 10%) / dobra / colocação</t>
  </si>
  <si>
    <t>BARRA ROSCADA 3/4"</t>
  </si>
  <si>
    <t>PORCA 3/4"</t>
  </si>
  <si>
    <t>ARRUELA LISA 3/8"</t>
  </si>
  <si>
    <t xml:space="preserve">Parafusos autobrocante 3/4"x1/4" </t>
  </si>
  <si>
    <t>PERFIL U 127 X 50 X 17 # 14</t>
  </si>
  <si>
    <t xml:space="preserve">MÃO DE OBRA  </t>
  </si>
  <si>
    <t xml:space="preserve">INSUMOS </t>
  </si>
  <si>
    <t>Eletrodo 6013 x 2,5</t>
  </si>
  <si>
    <t>Disco de corte 12"x1/8"x1"</t>
  </si>
  <si>
    <t>Disco de corte 4.5"x1/16"x1"</t>
  </si>
  <si>
    <t>PAREDES / REVESTIMENTOS</t>
  </si>
  <si>
    <t>5.1</t>
  </si>
  <si>
    <t>5.2</t>
  </si>
  <si>
    <t>5.3</t>
  </si>
  <si>
    <t>5.4</t>
  </si>
  <si>
    <t>6.1.1</t>
  </si>
  <si>
    <t>6.1.2</t>
  </si>
  <si>
    <t>6.1.3</t>
  </si>
  <si>
    <t>6.1.4</t>
  </si>
  <si>
    <t>6.2.1</t>
  </si>
  <si>
    <t>6.2.2</t>
  </si>
  <si>
    <t>6.2.3</t>
  </si>
  <si>
    <t>6.2.4</t>
  </si>
  <si>
    <t>6.3.1</t>
  </si>
  <si>
    <t>6.4.1</t>
  </si>
  <si>
    <t>6.4.2</t>
  </si>
  <si>
    <t>6.5</t>
  </si>
  <si>
    <t>6.5.1</t>
  </si>
  <si>
    <t>6.5.2</t>
  </si>
  <si>
    <t>6.5.3</t>
  </si>
  <si>
    <t>6.5.4</t>
  </si>
  <si>
    <t>6.6</t>
  </si>
  <si>
    <t>6.6.1</t>
  </si>
  <si>
    <t>6.6.2</t>
  </si>
  <si>
    <t>6.6.3</t>
  </si>
  <si>
    <t>6.6.4</t>
  </si>
  <si>
    <t>6.6.5</t>
  </si>
  <si>
    <t>6.6.6</t>
  </si>
  <si>
    <t>CE1079</t>
  </si>
  <si>
    <t>CE1080</t>
  </si>
  <si>
    <t>PREFEITURA MUNICIPAL DE RODEIRO</t>
  </si>
  <si>
    <t>Data: ABRIL/2021</t>
  </si>
  <si>
    <t>ESTRUTURA METÁLICA (REFORMA)</t>
  </si>
  <si>
    <t>PERFIL U 150 X 60 # 2,65</t>
  </si>
  <si>
    <t>PREFEITURA MUNICIPAL DE Rodeiro</t>
  </si>
  <si>
    <r>
      <t xml:space="preserve">CRONOGRAMA DE ACOMPANHAMENTO FÍSICO-FINANCEIRO
</t>
    </r>
    <r>
      <rPr>
        <b/>
        <sz val="18"/>
        <rFont val="Arial Narrow"/>
        <family val="2"/>
      </rPr>
      <t>COBERTURA DE QUADRA POLIESPORTIVA MUNICIPAL - JOSÉ BERNARDES FERREIRA</t>
    </r>
  </si>
  <si>
    <t>PERFIL U 127 X 50 # 2,65</t>
  </si>
  <si>
    <t>CANTONEIRA 1.1/2" X 1/8"</t>
  </si>
  <si>
    <t>FERRO MECÂNICO 3/4"</t>
  </si>
  <si>
    <t>BARRA CHATA 1" X 3/16"</t>
  </si>
  <si>
    <t>CHAPA 5/16" LISA 2,0 X 1,2</t>
  </si>
  <si>
    <t>REFORMA EIXO A (FECHAMENTO)</t>
  </si>
  <si>
    <t>REFORMA EIXO H (FECHAMENTO)</t>
  </si>
  <si>
    <t>TERÇAS ( AVALIAÇÃO)</t>
  </si>
  <si>
    <t>REFORÇO LATERAL</t>
  </si>
  <si>
    <t>FERRO MECÂNICO 1/2"</t>
  </si>
  <si>
    <t>6.5.5</t>
  </si>
  <si>
    <t>6.5.6</t>
  </si>
  <si>
    <t>ARRUELA LISA 3/4"</t>
  </si>
  <si>
    <t>6.2.5</t>
  </si>
  <si>
    <t>6.2.6</t>
  </si>
  <si>
    <t>PERFIL U 100X50 # 2,65</t>
  </si>
  <si>
    <t>6.5.7</t>
  </si>
  <si>
    <t>PARAFUSO 3/8" X 1"</t>
  </si>
  <si>
    <t>PORCA 3/8"</t>
  </si>
  <si>
    <t>6.4.3</t>
  </si>
  <si>
    <t>6.4.4</t>
  </si>
  <si>
    <t>REFORMA EIXO A, B, C, D, E, F, G e H (TIRANTES / SUPORTE VIGA ARQUEADA COM COLUNA)</t>
  </si>
  <si>
    <t>PORCA 5/8"</t>
  </si>
  <si>
    <t>ARRUELA 5/8"</t>
  </si>
  <si>
    <t>BARRA CHATA 3" X 5/16"</t>
  </si>
  <si>
    <t>CANTONEIRA 2.1/2" X 3/16"</t>
  </si>
  <si>
    <t>6.2.7</t>
  </si>
  <si>
    <t>6.2.8</t>
  </si>
  <si>
    <t>6.2.9</t>
  </si>
  <si>
    <t>6.2.10</t>
  </si>
  <si>
    <t>6.2.11</t>
  </si>
  <si>
    <t>TELHA GALVALUME ONDULADA 0,50mm de espessura. COMPR. 5410 mm</t>
  </si>
  <si>
    <t>TELHA GALVALUME ONDULADA 0,50mm de espessura. COMPR. 5370 mm</t>
  </si>
  <si>
    <t>TELHA GALVALUME ONDULADA 0,50mm de espessura. COMPR. 7420 mm</t>
  </si>
  <si>
    <t>TELHA GALVALUME ONDULADA 0,50mm de espessura. COMPR. 3320 mm</t>
  </si>
  <si>
    <t>6.6.7</t>
  </si>
  <si>
    <t>TELHAS</t>
  </si>
  <si>
    <t>Rufo em chapa de aço galvanizado Nº 25, desenvolvimento de 40cm</t>
  </si>
  <si>
    <t>Calha em chapa de aço galvanizado Nº 25, desenvolvimento de 80cm</t>
  </si>
  <si>
    <t>TELHA TRAPEZOIDAL 0,50 mm de espessura. COMPR. 3900 mm</t>
  </si>
  <si>
    <t>TELHA TRAPEZOIDAL 0,50 mm de espessura. COMPR. 2800 mm</t>
  </si>
  <si>
    <t>6.6.8</t>
  </si>
  <si>
    <t>6.6.10</t>
  </si>
  <si>
    <t>8.5</t>
  </si>
  <si>
    <t>Mão de Obra de serralheria (incluso serviços de munk para retirada das terças e viga arqueada e remontagem da estrutura)</t>
  </si>
  <si>
    <t>PERFIL U 127 X 50 X 17 # 2,00</t>
  </si>
  <si>
    <t>PARAFUSO 5/8" x 1.1/2"</t>
  </si>
  <si>
    <t>Tabela/MG</t>
  </si>
  <si>
    <t>PERFIL 92X30 # 14</t>
  </si>
  <si>
    <t>,</t>
  </si>
  <si>
    <t>TELHA TRAPEZOIDAL 0,50 mm de espessura. COMPR.  3400 mm</t>
  </si>
  <si>
    <t>TELHA TRAPEZOIDAL 0,50 mm de espessura. COMPR.  1500 mm</t>
  </si>
  <si>
    <t>6.6.11</t>
  </si>
  <si>
    <t>6.6.12</t>
  </si>
  <si>
    <t>PLANILHA ORÇAMENTÁRIA</t>
  </si>
  <si>
    <t>LOCAL: RUA EDUARDO DE PAULA REIS, SN, CENTRO, RODEIRO - MG</t>
  </si>
  <si>
    <t>OBJETO: REFORÇO E CONCLUSÃO DE COBERTURA METÁLICA PARA QUADRA POLIESPORTIVA JOSÉ BERNARDES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</si>
</sst>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R$ &quot;#,##0.00\ ;&quot; R$ (&quot;#,##0.00\);&quot; R$ -&quot;#\ ;@\ "/>
    <numFmt numFmtId="165" formatCode="dd/mm/yy"/>
    <numFmt numFmtId="166" formatCode="[$R$-416]\ #,##0.00;\-[$R$-416]\ #,##0.00"/>
    <numFmt numFmtId="167" formatCode="[$R$-416]\ #,##0.00;[Red]\-[$R$-416]\ #,##0.00"/>
    <numFmt numFmtId="168" formatCode="0.00\ ;[Red]\(0.00\)"/>
    <numFmt numFmtId="169" formatCode="&quot;R$ &quot;#,##0.00"/>
    <numFmt numFmtId="170" formatCode="#,##0.00\ ;&quot; (&quot;#,##0.00\);&quot; -&quot;#\ ;@\ "/>
  </numFmts>
  <fonts count="26" x14ac:knownFonts="1">
    <font>
      <sz val="11"/>
      <color theme="1"/>
      <name val="Calibri"/>
      <family val="2"/>
      <scheme val="minor"/>
    </font>
    <font>
      <sz val="11"/>
      <name val="Arial"/>
      <family val="2"/>
      <charset val="1"/>
    </font>
    <font>
      <b/>
      <sz val="1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sz val="11"/>
      <color indexed="48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9" tint="-0.499984740745262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6"/>
        <bgColor indexed="18"/>
      </patternFill>
    </fill>
    <fill>
      <patternFill patternType="solid">
        <fgColor indexed="21"/>
        <bgColor indexed="30"/>
      </patternFill>
    </fill>
    <fill>
      <patternFill patternType="solid">
        <fgColor indexed="58"/>
        <bgColor indexed="25"/>
      </patternFill>
    </fill>
    <fill>
      <patternFill patternType="solid">
        <fgColor indexed="9"/>
        <bgColor indexed="26"/>
      </patternFill>
    </fill>
    <fill>
      <patternFill patternType="solid">
        <fgColor indexed="38"/>
        <bgColor indexed="57"/>
      </patternFill>
    </fill>
    <fill>
      <patternFill patternType="solid">
        <fgColor indexed="57"/>
        <bgColor indexed="38"/>
      </patternFill>
    </fill>
    <fill>
      <patternFill patternType="solid">
        <fgColor indexed="17"/>
        <bgColor indexed="58"/>
      </patternFill>
    </fill>
    <fill>
      <patternFill patternType="solid">
        <fgColor rgb="FFFFFF00"/>
        <bgColor indexed="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rgb="FFF4FB97"/>
        <bgColor indexed="26"/>
      </patternFill>
    </fill>
    <fill>
      <patternFill patternType="solid">
        <fgColor rgb="FFF4FB97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6" tint="-0.249977111117893"/>
        <bgColor indexed="22"/>
      </patternFill>
    </fill>
    <fill>
      <patternFill patternType="solid">
        <fgColor theme="6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</borders>
  <cellStyleXfs count="5">
    <xf numFmtId="0" fontId="0" fillId="0" borderId="0"/>
    <xf numFmtId="44" fontId="20" fillId="0" borderId="0" applyFont="0" applyFill="0" applyBorder="0" applyAlignment="0" applyProtection="0"/>
    <xf numFmtId="0" fontId="11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0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0" fontId="2" fillId="2" borderId="2" xfId="0" applyNumberFormat="1" applyFont="1" applyFill="1" applyBorder="1" applyAlignment="1">
      <alignment vertical="center"/>
    </xf>
    <xf numFmtId="10" fontId="2" fillId="2" borderId="3" xfId="3" applyNumberFormat="1" applyFont="1" applyFill="1" applyBorder="1" applyAlignment="1" applyProtection="1">
      <alignment horizontal="left" vertical="center"/>
    </xf>
    <xf numFmtId="170" fontId="2" fillId="2" borderId="4" xfId="0" applyNumberFormat="1" applyFont="1" applyFill="1" applyBorder="1" applyAlignment="1">
      <alignment horizontal="left" vertical="center"/>
    </xf>
    <xf numFmtId="10" fontId="2" fillId="3" borderId="5" xfId="0" applyNumberFormat="1" applyFont="1" applyFill="1" applyBorder="1" applyAlignment="1">
      <alignment horizontal="left" vertical="center"/>
    </xf>
    <xf numFmtId="10" fontId="2" fillId="13" borderId="6" xfId="3" applyNumberFormat="1" applyFont="1" applyFill="1" applyBorder="1" applyAlignment="1" applyProtection="1">
      <alignment horizontal="center" vertical="center" wrapText="1"/>
    </xf>
    <xf numFmtId="40" fontId="2" fillId="0" borderId="0" xfId="0" applyNumberFormat="1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14" fillId="0" borderId="7" xfId="1" applyNumberFormat="1" applyFont="1" applyFill="1" applyBorder="1" applyAlignment="1" applyProtection="1">
      <alignment horizontal="left" vertical="center" wrapText="1"/>
    </xf>
    <xf numFmtId="164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right" vertical="center"/>
    </xf>
    <xf numFmtId="0" fontId="10" fillId="7" borderId="10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wrapText="1"/>
    </xf>
    <xf numFmtId="49" fontId="2" fillId="14" borderId="10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left" vertical="center" wrapText="1"/>
    </xf>
    <xf numFmtId="0" fontId="4" fillId="14" borderId="10" xfId="0" applyFont="1" applyFill="1" applyBorder="1" applyAlignment="1">
      <alignment horizontal="center" vertical="center"/>
    </xf>
    <xf numFmtId="166" fontId="2" fillId="15" borderId="10" xfId="0" applyNumberFormat="1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 wrapText="1"/>
    </xf>
    <xf numFmtId="167" fontId="4" fillId="15" borderId="10" xfId="0" applyNumberFormat="1" applyFont="1" applyFill="1" applyBorder="1" applyAlignment="1">
      <alignment horizontal="center" vertical="center" wrapText="1"/>
    </xf>
    <xf numFmtId="2" fontId="4" fillId="15" borderId="10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wrapText="1"/>
    </xf>
    <xf numFmtId="49" fontId="2" fillId="9" borderId="10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 applyProtection="1">
      <alignment horizontal="center" vertical="center" wrapText="1"/>
    </xf>
    <xf numFmtId="168" fontId="4" fillId="0" borderId="10" xfId="0" applyNumberFormat="1" applyFont="1" applyFill="1" applyBorder="1" applyAlignment="1">
      <alignment horizontal="center" vertical="center" wrapText="1"/>
    </xf>
    <xf numFmtId="167" fontId="4" fillId="2" borderId="10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10" fontId="4" fillId="2" borderId="10" xfId="3" applyNumberFormat="1" applyFont="1" applyFill="1" applyBorder="1" applyAlignment="1" applyProtection="1">
      <alignment horizontal="center" vertical="center" wrapText="1"/>
    </xf>
    <xf numFmtId="9" fontId="4" fillId="2" borderId="10" xfId="3" applyFont="1" applyFill="1" applyBorder="1" applyAlignment="1" applyProtection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9" fontId="4" fillId="2" borderId="10" xfId="0" applyNumberFormat="1" applyFont="1" applyFill="1" applyBorder="1" applyAlignment="1">
      <alignment horizontal="center" vertical="center" wrapText="1"/>
    </xf>
    <xf numFmtId="2" fontId="2" fillId="9" borderId="10" xfId="0" applyNumberFormat="1" applyFont="1" applyFill="1" applyBorder="1" applyAlignment="1">
      <alignment horizontal="center" vertical="center"/>
    </xf>
    <xf numFmtId="164" fontId="2" fillId="15" borderId="11" xfId="1" applyNumberFormat="1" applyFont="1" applyFill="1" applyBorder="1" applyAlignment="1" applyProtection="1">
      <alignment horizontal="center" vertical="center" wrapText="1"/>
    </xf>
    <xf numFmtId="164" fontId="2" fillId="15" borderId="12" xfId="1" applyNumberFormat="1" applyFont="1" applyFill="1" applyBorder="1" applyAlignment="1" applyProtection="1">
      <alignment horizontal="center" vertical="center" wrapText="1"/>
    </xf>
    <xf numFmtId="164" fontId="2" fillId="15" borderId="13" xfId="1" applyNumberFormat="1" applyFont="1" applyFill="1" applyBorder="1" applyAlignment="1" applyProtection="1">
      <alignment horizontal="center" vertical="center" wrapText="1"/>
    </xf>
    <xf numFmtId="164" fontId="2" fillId="15" borderId="14" xfId="1" applyNumberFormat="1" applyFont="1" applyFill="1" applyBorder="1" applyAlignment="1" applyProtection="1">
      <alignment horizontal="center" vertical="center" wrapText="1"/>
    </xf>
    <xf numFmtId="164" fontId="2" fillId="15" borderId="15" xfId="1" applyNumberFormat="1" applyFont="1" applyFill="1" applyBorder="1" applyAlignment="1" applyProtection="1">
      <alignment horizontal="center" vertical="center" wrapText="1"/>
    </xf>
    <xf numFmtId="164" fontId="2" fillId="15" borderId="16" xfId="1" applyNumberFormat="1" applyFont="1" applyFill="1" applyBorder="1" applyAlignment="1" applyProtection="1">
      <alignment horizontal="center" vertical="center" wrapText="1"/>
    </xf>
    <xf numFmtId="9" fontId="2" fillId="15" borderId="17" xfId="3" applyFont="1" applyFill="1" applyBorder="1" applyAlignment="1" applyProtection="1">
      <alignment horizontal="center" vertical="center" wrapText="1"/>
    </xf>
    <xf numFmtId="0" fontId="2" fillId="15" borderId="18" xfId="0" applyFont="1" applyFill="1" applyBorder="1" applyAlignment="1">
      <alignment horizontal="right" vertical="center" wrapText="1"/>
    </xf>
    <xf numFmtId="10" fontId="2" fillId="15" borderId="19" xfId="0" applyNumberFormat="1" applyFont="1" applyFill="1" applyBorder="1" applyAlignment="1">
      <alignment horizontal="center" vertical="center" wrapText="1"/>
    </xf>
    <xf numFmtId="0" fontId="0" fillId="16" borderId="0" xfId="0" applyFill="1"/>
    <xf numFmtId="49" fontId="15" fillId="16" borderId="0" xfId="0" applyNumberFormat="1" applyFont="1" applyFill="1"/>
    <xf numFmtId="0" fontId="15" fillId="16" borderId="0" xfId="0" applyFont="1" applyFill="1"/>
    <xf numFmtId="167" fontId="15" fillId="16" borderId="0" xfId="0" applyNumberFormat="1" applyFont="1" applyFill="1"/>
    <xf numFmtId="49" fontId="15" fillId="17" borderId="20" xfId="0" applyNumberFormat="1" applyFont="1" applyFill="1" applyBorder="1"/>
    <xf numFmtId="0" fontId="15" fillId="17" borderId="21" xfId="0" applyFont="1" applyFill="1" applyBorder="1"/>
    <xf numFmtId="167" fontId="15" fillId="17" borderId="21" xfId="0" applyNumberFormat="1" applyFont="1" applyFill="1" applyBorder="1"/>
    <xf numFmtId="0" fontId="15" fillId="17" borderId="22" xfId="0" applyFont="1" applyFill="1" applyBorder="1"/>
    <xf numFmtId="49" fontId="15" fillId="18" borderId="23" xfId="0" applyNumberFormat="1" applyFont="1" applyFill="1" applyBorder="1"/>
    <xf numFmtId="0" fontId="16" fillId="18" borderId="0" xfId="0" applyFont="1" applyFill="1" applyBorder="1" applyAlignment="1"/>
    <xf numFmtId="0" fontId="15" fillId="17" borderId="0" xfId="0" applyFont="1" applyFill="1" applyBorder="1"/>
    <xf numFmtId="0" fontId="15" fillId="17" borderId="24" xfId="0" applyFont="1" applyFill="1" applyBorder="1"/>
    <xf numFmtId="0" fontId="16" fillId="18" borderId="0" xfId="0" applyFont="1" applyFill="1" applyBorder="1"/>
    <xf numFmtId="16" fontId="16" fillId="18" borderId="25" xfId="0" applyNumberFormat="1" applyFont="1" applyFill="1" applyBorder="1" applyAlignment="1">
      <alignment horizontal="right"/>
    </xf>
    <xf numFmtId="49" fontId="16" fillId="19" borderId="23" xfId="0" applyNumberFormat="1" applyFont="1" applyFill="1" applyBorder="1" applyAlignment="1">
      <alignment vertical="center"/>
    </xf>
    <xf numFmtId="0" fontId="15" fillId="18" borderId="26" xfId="0" applyFont="1" applyFill="1" applyBorder="1" applyAlignment="1">
      <alignment horizontal="left"/>
    </xf>
    <xf numFmtId="16" fontId="16" fillId="18" borderId="10" xfId="0" applyNumberFormat="1" applyFont="1" applyFill="1" applyBorder="1" applyAlignment="1">
      <alignment horizontal="center" wrapText="1"/>
    </xf>
    <xf numFmtId="49" fontId="21" fillId="19" borderId="24" xfId="0" applyNumberFormat="1" applyFont="1" applyFill="1" applyBorder="1" applyAlignment="1">
      <alignment vertical="center"/>
    </xf>
    <xf numFmtId="16" fontId="15" fillId="18" borderId="26" xfId="0" applyNumberFormat="1" applyFont="1" applyFill="1" applyBorder="1" applyAlignment="1">
      <alignment horizontal="center"/>
    </xf>
    <xf numFmtId="0" fontId="15" fillId="18" borderId="27" xfId="0" applyFont="1" applyFill="1" applyBorder="1" applyAlignment="1">
      <alignment horizontal="left"/>
    </xf>
    <xf numFmtId="10" fontId="15" fillId="18" borderId="27" xfId="0" applyNumberFormat="1" applyFont="1" applyFill="1" applyBorder="1" applyAlignment="1">
      <alignment horizontal="center" vertical="center"/>
    </xf>
    <xf numFmtId="16" fontId="15" fillId="20" borderId="0" xfId="0" applyNumberFormat="1" applyFont="1" applyFill="1" applyBorder="1" applyAlignment="1">
      <alignment horizontal="center"/>
    </xf>
    <xf numFmtId="16" fontId="15" fillId="20" borderId="26" xfId="0" applyNumberFormat="1" applyFont="1" applyFill="1" applyBorder="1" applyAlignment="1">
      <alignment horizontal="center"/>
    </xf>
    <xf numFmtId="16" fontId="16" fillId="18" borderId="24" xfId="0" applyNumberFormat="1" applyFont="1" applyFill="1" applyBorder="1" applyAlignment="1">
      <alignment horizontal="left"/>
    </xf>
    <xf numFmtId="0" fontId="15" fillId="16" borderId="0" xfId="0" applyFont="1" applyFill="1" applyBorder="1"/>
    <xf numFmtId="0" fontId="22" fillId="18" borderId="28" xfId="0" applyFont="1" applyFill="1" applyBorder="1" applyAlignment="1">
      <alignment horizontal="left"/>
    </xf>
    <xf numFmtId="10" fontId="15" fillId="21" borderId="28" xfId="0" applyNumberFormat="1" applyFont="1" applyFill="1" applyBorder="1" applyAlignment="1">
      <alignment horizontal="center"/>
    </xf>
    <xf numFmtId="10" fontId="16" fillId="17" borderId="24" xfId="0" applyNumberFormat="1" applyFont="1" applyFill="1" applyBorder="1" applyAlignment="1">
      <alignment horizontal="left"/>
    </xf>
    <xf numFmtId="0" fontId="23" fillId="18" borderId="28" xfId="0" applyFont="1" applyFill="1" applyBorder="1" applyAlignment="1">
      <alignment horizontal="left"/>
    </xf>
    <xf numFmtId="10" fontId="15" fillId="21" borderId="26" xfId="0" applyNumberFormat="1" applyFont="1" applyFill="1" applyBorder="1" applyAlignment="1">
      <alignment horizontal="center"/>
    </xf>
    <xf numFmtId="10" fontId="15" fillId="21" borderId="29" xfId="0" applyNumberFormat="1" applyFont="1" applyFill="1" applyBorder="1" applyAlignment="1">
      <alignment horizontal="center"/>
    </xf>
    <xf numFmtId="49" fontId="15" fillId="19" borderId="30" xfId="0" applyNumberFormat="1" applyFont="1" applyFill="1" applyBorder="1" applyAlignment="1">
      <alignment horizontal="center" vertical="center" wrapText="1"/>
    </xf>
    <xf numFmtId="0" fontId="15" fillId="19" borderId="31" xfId="0" applyFont="1" applyFill="1" applyBorder="1" applyAlignment="1">
      <alignment vertical="center"/>
    </xf>
    <xf numFmtId="167" fontId="15" fillId="19" borderId="32" xfId="0" applyNumberFormat="1" applyFont="1" applyFill="1" applyBorder="1" applyAlignment="1">
      <alignment horizontal="center" vertical="center" wrapText="1"/>
    </xf>
    <xf numFmtId="170" fontId="5" fillId="21" borderId="33" xfId="4" applyNumberFormat="1" applyFont="1" applyFill="1" applyBorder="1" applyAlignment="1">
      <alignment horizontal="center"/>
    </xf>
    <xf numFmtId="0" fontId="19" fillId="16" borderId="0" xfId="0" applyFont="1" applyFill="1"/>
    <xf numFmtId="49" fontId="16" fillId="22" borderId="34" xfId="0" applyNumberFormat="1" applyFont="1" applyFill="1" applyBorder="1" applyAlignment="1">
      <alignment horizontal="center" vertical="center" wrapText="1"/>
    </xf>
    <xf numFmtId="0" fontId="16" fillId="22" borderId="35" xfId="0" applyFont="1" applyFill="1" applyBorder="1" applyAlignment="1">
      <alignment vertical="center"/>
    </xf>
    <xf numFmtId="167" fontId="16" fillId="22" borderId="36" xfId="0" applyNumberFormat="1" applyFont="1" applyFill="1" applyBorder="1" applyAlignment="1">
      <alignment horizontal="center" vertical="center" wrapText="1"/>
    </xf>
    <xf numFmtId="10" fontId="19" fillId="17" borderId="37" xfId="0" applyNumberFormat="1" applyFont="1" applyFill="1" applyBorder="1" applyAlignment="1">
      <alignment horizontal="center"/>
    </xf>
    <xf numFmtId="10" fontId="19" fillId="17" borderId="26" xfId="0" applyNumberFormat="1" applyFont="1" applyFill="1" applyBorder="1" applyAlignment="1">
      <alignment horizontal="center"/>
    </xf>
    <xf numFmtId="0" fontId="16" fillId="16" borderId="0" xfId="0" applyFont="1" applyFill="1"/>
    <xf numFmtId="49" fontId="15" fillId="19" borderId="38" xfId="0" applyNumberFormat="1" applyFont="1" applyFill="1" applyBorder="1" applyAlignment="1">
      <alignment horizontal="center" vertical="center" wrapText="1"/>
    </xf>
    <xf numFmtId="0" fontId="15" fillId="19" borderId="39" xfId="0" applyFont="1" applyFill="1" applyBorder="1" applyAlignment="1">
      <alignment vertical="center"/>
    </xf>
    <xf numFmtId="167" fontId="15" fillId="19" borderId="40" xfId="0" applyNumberFormat="1" applyFont="1" applyFill="1" applyBorder="1" applyAlignment="1">
      <alignment horizontal="center" vertical="center" wrapText="1"/>
    </xf>
    <xf numFmtId="170" fontId="5" fillId="21" borderId="41" xfId="4" applyNumberFormat="1" applyFont="1" applyFill="1" applyBorder="1" applyAlignment="1">
      <alignment horizontal="center"/>
    </xf>
    <xf numFmtId="0" fontId="15" fillId="19" borderId="39" xfId="2" applyFont="1" applyFill="1" applyBorder="1" applyAlignment="1">
      <alignment vertical="center" wrapText="1"/>
    </xf>
    <xf numFmtId="0" fontId="16" fillId="22" borderId="35" xfId="2" applyFont="1" applyFill="1" applyBorder="1" applyAlignment="1">
      <alignment vertical="center" wrapText="1"/>
    </xf>
    <xf numFmtId="167" fontId="15" fillId="19" borderId="40" xfId="0" applyNumberFormat="1" applyFont="1" applyFill="1" applyBorder="1" applyAlignment="1">
      <alignment horizontal="center" vertical="center"/>
    </xf>
    <xf numFmtId="167" fontId="16" fillId="22" borderId="36" xfId="0" applyNumberFormat="1" applyFont="1" applyFill="1" applyBorder="1" applyAlignment="1">
      <alignment horizontal="center" vertical="center"/>
    </xf>
    <xf numFmtId="49" fontId="15" fillId="17" borderId="23" xfId="0" applyNumberFormat="1" applyFont="1" applyFill="1" applyBorder="1"/>
    <xf numFmtId="0" fontId="16" fillId="19" borderId="42" xfId="0" applyFont="1" applyFill="1" applyBorder="1"/>
    <xf numFmtId="167" fontId="16" fillId="19" borderId="43" xfId="0" applyNumberFormat="1" applyFont="1" applyFill="1" applyBorder="1" applyAlignment="1">
      <alignment horizontal="center"/>
    </xf>
    <xf numFmtId="49" fontId="15" fillId="17" borderId="44" xfId="0" applyNumberFormat="1" applyFont="1" applyFill="1" applyBorder="1"/>
    <xf numFmtId="0" fontId="15" fillId="17" borderId="45" xfId="0" applyFont="1" applyFill="1" applyBorder="1"/>
    <xf numFmtId="167" fontId="15" fillId="17" borderId="45" xfId="0" applyNumberFormat="1" applyFont="1" applyFill="1" applyBorder="1"/>
    <xf numFmtId="0" fontId="15" fillId="17" borderId="46" xfId="0" applyFont="1" applyFill="1" applyBorder="1"/>
    <xf numFmtId="10" fontId="16" fillId="16" borderId="0" xfId="0" applyNumberFormat="1" applyFont="1" applyFill="1"/>
    <xf numFmtId="9" fontId="15" fillId="19" borderId="32" xfId="3" applyFont="1" applyFill="1" applyBorder="1" applyAlignment="1">
      <alignment horizontal="center" vertical="center" wrapText="1"/>
    </xf>
    <xf numFmtId="9" fontId="16" fillId="22" borderId="36" xfId="3" applyFont="1" applyFill="1" applyBorder="1" applyAlignment="1">
      <alignment horizontal="center" vertical="center" wrapText="1"/>
    </xf>
    <xf numFmtId="9" fontId="15" fillId="19" borderId="40" xfId="3" applyFont="1" applyFill="1" applyBorder="1" applyAlignment="1">
      <alignment horizontal="center" vertical="center" wrapText="1"/>
    </xf>
    <xf numFmtId="9" fontId="15" fillId="19" borderId="40" xfId="3" applyFont="1" applyFill="1" applyBorder="1" applyAlignment="1">
      <alignment horizontal="center" vertical="center"/>
    </xf>
    <xf numFmtId="9" fontId="16" fillId="22" borderId="36" xfId="3" applyFont="1" applyFill="1" applyBorder="1" applyAlignment="1">
      <alignment horizontal="center" vertical="center"/>
    </xf>
    <xf numFmtId="49" fontId="16" fillId="19" borderId="47" xfId="0" applyNumberFormat="1" applyFont="1" applyFill="1" applyBorder="1" applyAlignment="1">
      <alignment horizontal="center" vertical="center" wrapText="1"/>
    </xf>
    <xf numFmtId="0" fontId="16" fillId="19" borderId="48" xfId="0" applyFont="1" applyFill="1" applyBorder="1" applyAlignment="1">
      <alignment vertical="center" wrapText="1"/>
    </xf>
    <xf numFmtId="167" fontId="16" fillId="19" borderId="48" xfId="0" applyNumberFormat="1" applyFont="1" applyFill="1" applyBorder="1" applyAlignment="1">
      <alignment horizontal="center" vertical="center" wrapText="1"/>
    </xf>
    <xf numFmtId="167" fontId="16" fillId="19" borderId="49" xfId="0" applyNumberFormat="1" applyFont="1" applyFill="1" applyBorder="1" applyAlignment="1">
      <alignment horizontal="center" vertical="center" wrapText="1"/>
    </xf>
    <xf numFmtId="10" fontId="15" fillId="23" borderId="50" xfId="0" applyNumberFormat="1" applyFont="1" applyFill="1" applyBorder="1" applyAlignment="1">
      <alignment horizontal="center"/>
    </xf>
    <xf numFmtId="10" fontId="19" fillId="24" borderId="0" xfId="3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164" fontId="2" fillId="4" borderId="51" xfId="1" applyNumberFormat="1" applyFont="1" applyFill="1" applyBorder="1" applyAlignment="1" applyProtection="1">
      <alignment horizontal="center" vertical="center" wrapText="1"/>
    </xf>
    <xf numFmtId="49" fontId="16" fillId="19" borderId="0" xfId="0" applyNumberFormat="1" applyFont="1" applyFill="1" applyBorder="1" applyAlignment="1">
      <alignment vertical="center"/>
    </xf>
    <xf numFmtId="16" fontId="15" fillId="20" borderId="28" xfId="0" applyNumberFormat="1" applyFont="1" applyFill="1" applyBorder="1" applyAlignment="1">
      <alignment horizontal="center"/>
    </xf>
    <xf numFmtId="0" fontId="15" fillId="18" borderId="28" xfId="0" applyFont="1" applyFill="1" applyBorder="1" applyAlignment="1">
      <alignment horizontal="left"/>
    </xf>
    <xf numFmtId="10" fontId="15" fillId="21" borderId="27" xfId="0" applyNumberFormat="1" applyFont="1" applyFill="1" applyBorder="1" applyAlignment="1">
      <alignment horizontal="center"/>
    </xf>
    <xf numFmtId="16" fontId="16" fillId="25" borderId="25" xfId="0" applyNumberFormat="1" applyFont="1" applyFill="1" applyBorder="1" applyAlignment="1">
      <alignment horizontal="right"/>
    </xf>
    <xf numFmtId="10" fontId="15" fillId="20" borderId="27" xfId="0" applyNumberFormat="1" applyFont="1" applyFill="1" applyBorder="1" applyAlignment="1">
      <alignment horizontal="center" vertical="center"/>
    </xf>
    <xf numFmtId="49" fontId="16" fillId="26" borderId="52" xfId="0" applyNumberFormat="1" applyFont="1" applyFill="1" applyBorder="1" applyAlignment="1">
      <alignment vertical="center"/>
    </xf>
    <xf numFmtId="0" fontId="2" fillId="15" borderId="10" xfId="0" applyFont="1" applyFill="1" applyBorder="1" applyAlignment="1">
      <alignment horizontal="center" vertical="center" wrapText="1"/>
    </xf>
    <xf numFmtId="8" fontId="2" fillId="9" borderId="10" xfId="0" applyNumberFormat="1" applyFont="1" applyFill="1" applyBorder="1" applyAlignment="1">
      <alignment horizontal="center" vertical="center"/>
    </xf>
    <xf numFmtId="8" fontId="4" fillId="2" borderId="53" xfId="0" applyNumberFormat="1" applyFont="1" applyFill="1" applyBorder="1" applyAlignment="1">
      <alignment horizontal="center" vertical="center" wrapText="1"/>
    </xf>
    <xf numFmtId="8" fontId="4" fillId="2" borderId="6" xfId="0" applyNumberFormat="1" applyFont="1" applyFill="1" applyBorder="1" applyAlignment="1">
      <alignment horizontal="center" vertical="center" wrapText="1"/>
    </xf>
    <xf numFmtId="8" fontId="2" fillId="2" borderId="5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2" fillId="15" borderId="55" xfId="1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left" vertical="center" wrapText="1"/>
    </xf>
    <xf numFmtId="0" fontId="24" fillId="0" borderId="10" xfId="0" applyFont="1" applyBorder="1"/>
    <xf numFmtId="0" fontId="0" fillId="0" borderId="10" xfId="0" applyBorder="1"/>
    <xf numFmtId="0" fontId="25" fillId="9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5" fillId="9" borderId="66" xfId="0" applyFont="1" applyFill="1" applyBorder="1" applyAlignment="1">
      <alignment horizontal="left" vertical="center" wrapText="1"/>
    </xf>
    <xf numFmtId="0" fontId="1" fillId="27" borderId="10" xfId="0" applyFont="1" applyFill="1" applyBorder="1" applyAlignment="1">
      <alignment horizontal="center" wrapText="1"/>
    </xf>
    <xf numFmtId="49" fontId="2" fillId="27" borderId="10" xfId="0" applyNumberFormat="1" applyFont="1" applyFill="1" applyBorder="1" applyAlignment="1">
      <alignment horizontal="center" vertical="center"/>
    </xf>
    <xf numFmtId="0" fontId="2" fillId="27" borderId="10" xfId="0" applyFont="1" applyFill="1" applyBorder="1" applyAlignment="1">
      <alignment horizontal="left" vertical="center" wrapText="1"/>
    </xf>
    <xf numFmtId="0" fontId="4" fillId="27" borderId="10" xfId="0" applyFont="1" applyFill="1" applyBorder="1" applyAlignment="1">
      <alignment horizontal="center" vertical="center"/>
    </xf>
    <xf numFmtId="166" fontId="2" fillId="28" borderId="10" xfId="0" applyNumberFormat="1" applyFont="1" applyFill="1" applyBorder="1" applyAlignment="1">
      <alignment horizontal="center" vertical="center"/>
    </xf>
    <xf numFmtId="0" fontId="4" fillId="28" borderId="10" xfId="0" applyFont="1" applyFill="1" applyBorder="1" applyAlignment="1">
      <alignment horizontal="center" vertical="center" wrapText="1"/>
    </xf>
    <xf numFmtId="167" fontId="4" fillId="28" borderId="10" xfId="0" applyNumberFormat="1" applyFont="1" applyFill="1" applyBorder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10" fontId="19" fillId="29" borderId="0" xfId="3" applyNumberFormat="1" applyFont="1" applyFill="1" applyBorder="1" applyAlignment="1">
      <alignment horizontal="center" vertical="center" wrapText="1"/>
    </xf>
    <xf numFmtId="2" fontId="4" fillId="28" borderId="10" xfId="0" applyNumberFormat="1" applyFont="1" applyFill="1" applyBorder="1" applyAlignment="1">
      <alignment horizontal="center" vertical="center" wrapText="1"/>
    </xf>
    <xf numFmtId="0" fontId="0" fillId="29" borderId="0" xfId="0" applyFill="1"/>
    <xf numFmtId="0" fontId="4" fillId="29" borderId="0" xfId="0" applyFont="1" applyFill="1" applyBorder="1" applyAlignment="1">
      <alignment horizontal="center" vertical="center" wrapText="1"/>
    </xf>
    <xf numFmtId="167" fontId="2" fillId="28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4" fillId="0" borderId="10" xfId="0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left" vertical="center" wrapText="1"/>
    </xf>
    <xf numFmtId="0" fontId="24" fillId="17" borderId="0" xfId="0" applyFont="1" applyFill="1"/>
    <xf numFmtId="0" fontId="25" fillId="18" borderId="10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15" borderId="56" xfId="0" applyFont="1" applyFill="1" applyBorder="1" applyAlignment="1">
      <alignment horizontal="center" vertical="center" wrapText="1"/>
    </xf>
    <xf numFmtId="0" fontId="2" fillId="15" borderId="57" xfId="0" applyFont="1" applyFill="1" applyBorder="1" applyAlignment="1">
      <alignment horizontal="center" vertical="center" wrapText="1"/>
    </xf>
    <xf numFmtId="0" fontId="9" fillId="7" borderId="58" xfId="0" applyFont="1" applyFill="1" applyBorder="1" applyAlignment="1">
      <alignment horizontal="center" vertical="center"/>
    </xf>
    <xf numFmtId="170" fontId="2" fillId="0" borderId="59" xfId="0" applyNumberFormat="1" applyFont="1" applyFill="1" applyBorder="1" applyAlignment="1">
      <alignment horizontal="left" vertical="center"/>
    </xf>
    <xf numFmtId="170" fontId="2" fillId="0" borderId="60" xfId="0" applyNumberFormat="1" applyFont="1" applyFill="1" applyBorder="1" applyAlignment="1">
      <alignment horizontal="left" vertical="center"/>
    </xf>
    <xf numFmtId="0" fontId="2" fillId="15" borderId="64" xfId="0" applyFont="1" applyFill="1" applyBorder="1" applyAlignment="1">
      <alignment horizontal="center" vertical="center" wrapText="1"/>
    </xf>
    <xf numFmtId="0" fontId="2" fillId="15" borderId="65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textRotation="90"/>
    </xf>
    <xf numFmtId="0" fontId="2" fillId="4" borderId="62" xfId="0" applyFont="1" applyFill="1" applyBorder="1" applyAlignment="1">
      <alignment horizontal="center" vertical="center" textRotation="90"/>
    </xf>
    <xf numFmtId="0" fontId="2" fillId="4" borderId="63" xfId="0" applyFont="1" applyFill="1" applyBorder="1" applyAlignment="1">
      <alignment horizontal="center" vertical="center" textRotation="90"/>
    </xf>
    <xf numFmtId="170" fontId="13" fillId="0" borderId="67" xfId="0" applyNumberFormat="1" applyFont="1" applyFill="1" applyBorder="1" applyAlignment="1">
      <alignment horizontal="left" vertical="center"/>
    </xf>
    <xf numFmtId="170" fontId="13" fillId="0" borderId="68" xfId="0" applyNumberFormat="1" applyFont="1" applyFill="1" applyBorder="1" applyAlignment="1">
      <alignment horizontal="left" vertical="center"/>
    </xf>
    <xf numFmtId="170" fontId="2" fillId="0" borderId="69" xfId="0" applyNumberFormat="1" applyFont="1" applyFill="1" applyBorder="1" applyAlignment="1">
      <alignment horizontal="left" vertical="center"/>
    </xf>
    <xf numFmtId="170" fontId="14" fillId="0" borderId="67" xfId="0" applyNumberFormat="1" applyFont="1" applyFill="1" applyBorder="1" applyAlignment="1">
      <alignment horizontal="left" vertical="center"/>
    </xf>
    <xf numFmtId="170" fontId="14" fillId="0" borderId="70" xfId="0" applyNumberFormat="1" applyFont="1" applyFill="1" applyBorder="1" applyAlignment="1">
      <alignment horizontal="left" vertical="center"/>
    </xf>
    <xf numFmtId="170" fontId="2" fillId="0" borderId="4" xfId="0" applyNumberFormat="1" applyFont="1" applyFill="1" applyBorder="1" applyAlignment="1">
      <alignment horizontal="left" vertical="center"/>
    </xf>
    <xf numFmtId="170" fontId="2" fillId="0" borderId="71" xfId="0" applyNumberFormat="1" applyFont="1" applyFill="1" applyBorder="1" applyAlignment="1">
      <alignment horizontal="left" vertical="center"/>
    </xf>
    <xf numFmtId="170" fontId="14" fillId="0" borderId="68" xfId="0" applyNumberFormat="1" applyFont="1" applyFill="1" applyBorder="1" applyAlignment="1">
      <alignment horizontal="left" vertical="center"/>
    </xf>
    <xf numFmtId="170" fontId="2" fillId="0" borderId="72" xfId="0" applyNumberFormat="1" applyFont="1" applyFill="1" applyBorder="1" applyAlignment="1">
      <alignment horizontal="left" vertical="center"/>
    </xf>
    <xf numFmtId="170" fontId="2" fillId="0" borderId="73" xfId="0" applyNumberFormat="1" applyFont="1" applyFill="1" applyBorder="1" applyAlignment="1">
      <alignment horizontal="left" vertical="center"/>
    </xf>
    <xf numFmtId="0" fontId="17" fillId="18" borderId="0" xfId="0" applyFont="1" applyFill="1" applyBorder="1" applyAlignment="1">
      <alignment horizontal="left" vertical="center" wrapText="1"/>
    </xf>
  </cellXfs>
  <cellStyles count="5">
    <cellStyle name="Moeda" xfId="1" builtinId="4"/>
    <cellStyle name="Normal" xfId="0" builtinId="0"/>
    <cellStyle name="Normal_Plan1" xfId="2"/>
    <cellStyle name="Porcentagem" xfId="3" builtinId="5"/>
    <cellStyle name="Vírgula" xfId="4" builtinId="3"/>
  </cellStyles>
  <dxfs count="1"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CRONOGRAMA!$C$13</c:f>
              <c:strCache>
                <c:ptCount val="1"/>
                <c:pt idx="0">
                  <c:v>PLANEJADO ACUMULADO</c:v>
                </c:pt>
              </c:strCache>
            </c:strRef>
          </c:tx>
          <c:marker>
            <c:symbol val="circle"/>
            <c:size val="5"/>
          </c:marker>
          <c:cat>
            <c:numRef>
              <c:f>CRONOGRAMA!$D$12:$O$12</c:f>
              <c:numCache>
                <c:formatCode>d\-mmm</c:formatCode>
                <c:ptCount val="12"/>
                <c:pt idx="0">
                  <c:v>44423</c:v>
                </c:pt>
                <c:pt idx="1">
                  <c:v>44438</c:v>
                </c:pt>
                <c:pt idx="2">
                  <c:v>44454</c:v>
                </c:pt>
                <c:pt idx="3">
                  <c:v>44469</c:v>
                </c:pt>
                <c:pt idx="4">
                  <c:v>44484</c:v>
                </c:pt>
                <c:pt idx="5">
                  <c:v>44499</c:v>
                </c:pt>
                <c:pt idx="6">
                  <c:v>44515</c:v>
                </c:pt>
                <c:pt idx="7">
                  <c:v>44530</c:v>
                </c:pt>
                <c:pt idx="8">
                  <c:v>44545</c:v>
                </c:pt>
                <c:pt idx="9">
                  <c:v>44560</c:v>
                </c:pt>
                <c:pt idx="10">
                  <c:v>44576</c:v>
                </c:pt>
                <c:pt idx="11">
                  <c:v>44591</c:v>
                </c:pt>
              </c:numCache>
            </c:numRef>
          </c:cat>
          <c:val>
            <c:numRef>
              <c:f>CRONOGRAMA!$D$13:$O$13</c:f>
              <c:numCache>
                <c:formatCode>0.00%</c:formatCode>
                <c:ptCount val="12"/>
                <c:pt idx="0">
                  <c:v>0</c:v>
                </c:pt>
                <c:pt idx="1">
                  <c:v>5.7177288919430032E-2</c:v>
                </c:pt>
                <c:pt idx="2">
                  <c:v>0.25019850151998413</c:v>
                </c:pt>
                <c:pt idx="3">
                  <c:v>0.45459310421342491</c:v>
                </c:pt>
                <c:pt idx="4">
                  <c:v>0.53126334269109787</c:v>
                </c:pt>
                <c:pt idx="5">
                  <c:v>0.56902960926096657</c:v>
                </c:pt>
                <c:pt idx="6">
                  <c:v>0.78211927016768079</c:v>
                </c:pt>
                <c:pt idx="7">
                  <c:v>0.99474758222974402</c:v>
                </c:pt>
                <c:pt idx="8">
                  <c:v>0.99474758222974402</c:v>
                </c:pt>
                <c:pt idx="9">
                  <c:v>0.99474758222974402</c:v>
                </c:pt>
                <c:pt idx="10">
                  <c:v>0.99737379111487201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D8-4C00-9FD2-9384E4A67F8F}"/>
            </c:ext>
          </c:extLst>
        </c:ser>
        <c:ser>
          <c:idx val="1"/>
          <c:order val="1"/>
          <c:tx>
            <c:strRef>
              <c:f>CRONOGRAMA!$C$14</c:f>
              <c:strCache>
                <c:ptCount val="1"/>
                <c:pt idx="0">
                  <c:v>EXECUTADO ACUMULADO</c:v>
                </c:pt>
              </c:strCache>
            </c:strRef>
          </c:tx>
          <c:marker>
            <c:symbol val="circle"/>
            <c:size val="5"/>
          </c:marker>
          <c:cat>
            <c:numRef>
              <c:f>CRONOGRAMA!$D$12:$O$12</c:f>
              <c:numCache>
                <c:formatCode>d\-mmm</c:formatCode>
                <c:ptCount val="12"/>
                <c:pt idx="0">
                  <c:v>44423</c:v>
                </c:pt>
                <c:pt idx="1">
                  <c:v>44438</c:v>
                </c:pt>
                <c:pt idx="2">
                  <c:v>44454</c:v>
                </c:pt>
                <c:pt idx="3">
                  <c:v>44469</c:v>
                </c:pt>
                <c:pt idx="4">
                  <c:v>44484</c:v>
                </c:pt>
                <c:pt idx="5">
                  <c:v>44499</c:v>
                </c:pt>
                <c:pt idx="6">
                  <c:v>44515</c:v>
                </c:pt>
                <c:pt idx="7">
                  <c:v>44530</c:v>
                </c:pt>
                <c:pt idx="8">
                  <c:v>44545</c:v>
                </c:pt>
                <c:pt idx="9">
                  <c:v>44560</c:v>
                </c:pt>
                <c:pt idx="10">
                  <c:v>44576</c:v>
                </c:pt>
                <c:pt idx="11">
                  <c:v>44591</c:v>
                </c:pt>
              </c:numCache>
            </c:numRef>
          </c:cat>
          <c:val>
            <c:numRef>
              <c:f>CRONOGRAMA!$D$14:$O$14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D8-4C00-9FD2-9384E4A6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60608"/>
        <c:axId val="75874688"/>
      </c:lineChart>
      <c:dateAx>
        <c:axId val="758606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pt-BR"/>
          </a:p>
        </c:txPr>
        <c:crossAx val="75874688"/>
        <c:crosses val="autoZero"/>
        <c:auto val="1"/>
        <c:lblOffset val="100"/>
        <c:baseTimeUnit val="days"/>
      </c:dateAx>
      <c:valAx>
        <c:axId val="758746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5860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</xdr:row>
      <xdr:rowOff>180975</xdr:rowOff>
    </xdr:from>
    <xdr:to>
      <xdr:col>15</xdr:col>
      <xdr:colOff>0</xdr:colOff>
      <xdr:row>6</xdr:row>
      <xdr:rowOff>1295400</xdr:rowOff>
    </xdr:to>
    <xdr:graphicFrame macro="">
      <xdr:nvGraphicFramePr>
        <xdr:cNvPr id="2049" name="Gráfico 5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26"/>
  <sheetViews>
    <sheetView tabSelected="1" view="pageBreakPreview" topLeftCell="B1" zoomScaleSheetLayoutView="100" workbookViewId="0">
      <selection activeCell="C7" sqref="C7"/>
    </sheetView>
  </sheetViews>
  <sheetFormatPr defaultColWidth="16.140625" defaultRowHeight="15" x14ac:dyDescent="0.25"/>
  <cols>
    <col min="2" max="2" width="8.42578125" bestFit="1" customWidth="1"/>
    <col min="3" max="3" width="89.28515625" customWidth="1"/>
    <col min="4" max="4" width="8.7109375" bestFit="1" customWidth="1"/>
    <col min="5" max="5" width="14.28515625" customWidth="1"/>
    <col min="6" max="6" width="17.85546875" bestFit="1" customWidth="1"/>
    <col min="7" max="7" width="21" bestFit="1" customWidth="1"/>
    <col min="8" max="8" width="9.28515625" hidden="1" customWidth="1"/>
    <col min="9" max="9" width="14.5703125" hidden="1" customWidth="1"/>
    <col min="10" max="10" width="9.140625" hidden="1" customWidth="1"/>
    <col min="11" max="11" width="12.140625" hidden="1" customWidth="1"/>
    <col min="12" max="12" width="9.140625" hidden="1" customWidth="1"/>
    <col min="13" max="13" width="12.140625" hidden="1" customWidth="1"/>
    <col min="14" max="14" width="9.140625" hidden="1" customWidth="1"/>
    <col min="15" max="15" width="12.140625" hidden="1" customWidth="1"/>
    <col min="16" max="16" width="9.140625" hidden="1" customWidth="1"/>
    <col min="17" max="17" width="12.140625" hidden="1" customWidth="1"/>
    <col min="18" max="18" width="16.7109375" hidden="1" customWidth="1"/>
    <col min="19" max="19" width="20.85546875" hidden="1" customWidth="1"/>
    <col min="20" max="20" width="14.85546875" hidden="1" customWidth="1"/>
    <col min="21" max="21" width="13.42578125" hidden="1" customWidth="1"/>
    <col min="22" max="25" width="13.85546875" hidden="1" customWidth="1"/>
    <col min="26" max="26" width="13" hidden="1" customWidth="1"/>
    <col min="27" max="27" width="14.5703125" hidden="1" customWidth="1"/>
    <col min="28" max="46" width="4.7109375" hidden="1" customWidth="1"/>
    <col min="47" max="53" width="12.7109375" hidden="1" customWidth="1"/>
    <col min="54" max="54" width="16.85546875" hidden="1" customWidth="1"/>
    <col min="55" max="55" width="18.140625" hidden="1" customWidth="1"/>
    <col min="56" max="74" width="4.7109375" hidden="1" customWidth="1"/>
    <col min="75" max="75" width="13.85546875" hidden="1" customWidth="1"/>
  </cols>
  <sheetData>
    <row r="1" spans="1:76" ht="19.5" x14ac:dyDescent="0.25">
      <c r="A1" s="1"/>
      <c r="B1" s="2"/>
      <c r="C1" s="3" t="s">
        <v>240</v>
      </c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5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6" ht="16.5" x14ac:dyDescent="0.25">
      <c r="A2" s="1"/>
      <c r="B2" s="2"/>
      <c r="C2" s="6" t="s">
        <v>189</v>
      </c>
      <c r="D2" s="2"/>
      <c r="E2" s="2"/>
      <c r="F2" s="2"/>
      <c r="G2" s="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ht="16.5" x14ac:dyDescent="0.25">
      <c r="A3" s="1"/>
      <c r="B3" s="2"/>
      <c r="C3" s="6"/>
      <c r="D3" s="2"/>
      <c r="E3" s="2"/>
      <c r="F3" s="2"/>
      <c r="G3" s="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76" ht="16.5" x14ac:dyDescent="0.25">
      <c r="A4" s="1"/>
      <c r="B4" s="2"/>
      <c r="C4" s="6"/>
      <c r="D4" s="2"/>
      <c r="E4" s="2"/>
      <c r="F4" s="2"/>
      <c r="G4" s="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5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1:76" x14ac:dyDescent="0.25">
      <c r="A5" s="1"/>
      <c r="B5" s="2"/>
      <c r="C5" s="7"/>
      <c r="D5" s="2"/>
      <c r="E5" s="2"/>
      <c r="F5" s="2"/>
      <c r="G5" s="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5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</row>
    <row r="6" spans="1:76" ht="33" x14ac:dyDescent="0.25">
      <c r="A6" s="1"/>
      <c r="B6" s="8"/>
      <c r="C6" s="161" t="s">
        <v>302</v>
      </c>
      <c r="D6" s="9"/>
      <c r="E6" s="9"/>
      <c r="F6" s="9"/>
      <c r="G6" s="10" t="s">
        <v>241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5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ht="16.5" x14ac:dyDescent="0.25">
      <c r="A7" s="1"/>
      <c r="B7" s="8"/>
      <c r="C7" s="161" t="s">
        <v>301</v>
      </c>
      <c r="D7" s="9"/>
      <c r="E7" s="9"/>
      <c r="F7" s="9"/>
      <c r="G7" s="10" t="s">
        <v>190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5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1:76" x14ac:dyDescent="0.25">
      <c r="A8" s="1"/>
      <c r="B8" s="8"/>
      <c r="C8" s="9"/>
      <c r="D8" s="9"/>
      <c r="E8" s="9"/>
      <c r="F8" s="9"/>
      <c r="G8" s="1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1:76" ht="23.25" x14ac:dyDescent="0.25">
      <c r="A9" s="33"/>
      <c r="B9" s="191" t="s">
        <v>300</v>
      </c>
      <c r="C9" s="191"/>
      <c r="D9" s="191"/>
      <c r="E9" s="191"/>
      <c r="F9" s="191"/>
      <c r="G9" s="191"/>
      <c r="H9" s="191" t="s">
        <v>0</v>
      </c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 t="s">
        <v>1</v>
      </c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5" t="s">
        <v>2</v>
      </c>
      <c r="BX9" s="8"/>
    </row>
    <row r="10" spans="1:76" ht="15.75" x14ac:dyDescent="0.25">
      <c r="A10" s="36"/>
      <c r="B10" s="192" t="s">
        <v>3</v>
      </c>
      <c r="C10" s="192"/>
      <c r="D10" s="192"/>
      <c r="E10" s="192"/>
      <c r="F10" s="192"/>
      <c r="G10" s="192"/>
      <c r="H10" s="193" t="s">
        <v>0</v>
      </c>
      <c r="I10" s="193"/>
      <c r="J10" s="193"/>
      <c r="K10" s="193"/>
      <c r="L10" s="193"/>
      <c r="M10" s="193"/>
      <c r="N10" s="193"/>
      <c r="O10" s="193"/>
      <c r="P10" s="193"/>
      <c r="Q10" s="193"/>
      <c r="R10" s="37" t="s">
        <v>4</v>
      </c>
      <c r="S10" s="38">
        <v>0.755</v>
      </c>
      <c r="T10" s="194" t="s">
        <v>5</v>
      </c>
      <c r="U10" s="194"/>
      <c r="V10" s="194"/>
      <c r="W10" s="194"/>
      <c r="X10" s="194"/>
      <c r="Y10" s="194"/>
      <c r="Z10" s="194"/>
      <c r="AA10" s="195" t="s">
        <v>6</v>
      </c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6" t="s">
        <v>7</v>
      </c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39" t="s">
        <v>8</v>
      </c>
      <c r="BX10" s="8"/>
    </row>
    <row r="11" spans="1:76" ht="60" x14ac:dyDescent="0.25">
      <c r="A11" s="199" t="s">
        <v>9</v>
      </c>
      <c r="B11" s="200" t="s">
        <v>10</v>
      </c>
      <c r="C11" s="197" t="s">
        <v>11</v>
      </c>
      <c r="D11" s="197" t="s">
        <v>12</v>
      </c>
      <c r="E11" s="197" t="s">
        <v>13</v>
      </c>
      <c r="F11" s="198" t="s">
        <v>90</v>
      </c>
      <c r="G11" s="198" t="s">
        <v>14</v>
      </c>
      <c r="H11" s="197" t="s">
        <v>15</v>
      </c>
      <c r="I11" s="197"/>
      <c r="J11" s="197" t="s">
        <v>16</v>
      </c>
      <c r="K11" s="197"/>
      <c r="L11" s="197" t="s">
        <v>17</v>
      </c>
      <c r="M11" s="197"/>
      <c r="N11" s="197" t="s">
        <v>18</v>
      </c>
      <c r="O11" s="197"/>
      <c r="P11" s="197" t="s">
        <v>19</v>
      </c>
      <c r="Q11" s="197"/>
      <c r="R11" s="197" t="s">
        <v>20</v>
      </c>
      <c r="S11" s="197" t="s">
        <v>21</v>
      </c>
      <c r="T11" s="40" t="s">
        <v>5</v>
      </c>
      <c r="U11" s="40" t="s">
        <v>5</v>
      </c>
      <c r="V11" s="40" t="s">
        <v>5</v>
      </c>
      <c r="W11" s="40" t="s">
        <v>5</v>
      </c>
      <c r="X11" s="40" t="s">
        <v>5</v>
      </c>
      <c r="Y11" s="40" t="s">
        <v>5</v>
      </c>
      <c r="Z11" s="40" t="s">
        <v>5</v>
      </c>
      <c r="AA11" s="40" t="s">
        <v>22</v>
      </c>
      <c r="AB11" s="40" t="s">
        <v>23</v>
      </c>
      <c r="AC11" s="40" t="s">
        <v>24</v>
      </c>
      <c r="AD11" s="40" t="s">
        <v>25</v>
      </c>
      <c r="AE11" s="40" t="s">
        <v>26</v>
      </c>
      <c r="AF11" s="40" t="s">
        <v>26</v>
      </c>
      <c r="AG11" s="40" t="s">
        <v>26</v>
      </c>
      <c r="AH11" s="40" t="s">
        <v>26</v>
      </c>
      <c r="AI11" s="40" t="s">
        <v>26</v>
      </c>
      <c r="AJ11" s="40" t="s">
        <v>26</v>
      </c>
      <c r="AK11" s="40" t="s">
        <v>26</v>
      </c>
      <c r="AL11" s="40" t="s">
        <v>26</v>
      </c>
      <c r="AM11" s="40" t="s">
        <v>26</v>
      </c>
      <c r="AN11" s="40" t="s">
        <v>26</v>
      </c>
      <c r="AO11" s="40" t="s">
        <v>26</v>
      </c>
      <c r="AP11" s="40" t="s">
        <v>26</v>
      </c>
      <c r="AQ11" s="40" t="s">
        <v>26</v>
      </c>
      <c r="AR11" s="40" t="s">
        <v>26</v>
      </c>
      <c r="AS11" s="40" t="s">
        <v>26</v>
      </c>
      <c r="AT11" s="40" t="s">
        <v>26</v>
      </c>
      <c r="AU11" s="201" t="s">
        <v>27</v>
      </c>
      <c r="AV11" s="197" t="s">
        <v>28</v>
      </c>
      <c r="AW11" s="197" t="s">
        <v>29</v>
      </c>
      <c r="AX11" s="197" t="s">
        <v>30</v>
      </c>
      <c r="AY11" s="197" t="s">
        <v>31</v>
      </c>
      <c r="AZ11" s="197" t="s">
        <v>32</v>
      </c>
      <c r="BA11" s="197" t="s">
        <v>33</v>
      </c>
      <c r="BB11" s="197" t="s">
        <v>34</v>
      </c>
      <c r="BC11" s="40" t="s">
        <v>35</v>
      </c>
      <c r="BD11" s="40" t="s">
        <v>23</v>
      </c>
      <c r="BE11" s="40" t="s">
        <v>24</v>
      </c>
      <c r="BF11" s="40" t="s">
        <v>25</v>
      </c>
      <c r="BG11" s="40" t="s">
        <v>26</v>
      </c>
      <c r="BH11" s="40" t="s">
        <v>26</v>
      </c>
      <c r="BI11" s="40" t="s">
        <v>26</v>
      </c>
      <c r="BJ11" s="40" t="s">
        <v>26</v>
      </c>
      <c r="BK11" s="40" t="s">
        <v>26</v>
      </c>
      <c r="BL11" s="40" t="s">
        <v>26</v>
      </c>
      <c r="BM11" s="40" t="s">
        <v>26</v>
      </c>
      <c r="BN11" s="40" t="s">
        <v>26</v>
      </c>
      <c r="BO11" s="40" t="s">
        <v>26</v>
      </c>
      <c r="BP11" s="40" t="s">
        <v>26</v>
      </c>
      <c r="BQ11" s="40" t="s">
        <v>26</v>
      </c>
      <c r="BR11" s="40" t="s">
        <v>26</v>
      </c>
      <c r="BS11" s="40" t="s">
        <v>26</v>
      </c>
      <c r="BT11" s="40" t="s">
        <v>26</v>
      </c>
      <c r="BU11" s="40" t="s">
        <v>26</v>
      </c>
      <c r="BV11" s="40" t="s">
        <v>26</v>
      </c>
      <c r="BW11" s="202"/>
      <c r="BX11" s="8"/>
    </row>
    <row r="12" spans="1:76" x14ac:dyDescent="0.25">
      <c r="A12" s="199"/>
      <c r="B12" s="200"/>
      <c r="C12" s="197"/>
      <c r="D12" s="197"/>
      <c r="E12" s="197"/>
      <c r="F12" s="198"/>
      <c r="G12" s="198"/>
      <c r="H12" s="197" t="s">
        <v>41</v>
      </c>
      <c r="I12" s="197" t="s">
        <v>42</v>
      </c>
      <c r="J12" s="197" t="s">
        <v>41</v>
      </c>
      <c r="K12" s="197" t="s">
        <v>42</v>
      </c>
      <c r="L12" s="197" t="s">
        <v>41</v>
      </c>
      <c r="M12" s="197" t="s">
        <v>42</v>
      </c>
      <c r="N12" s="197" t="s">
        <v>41</v>
      </c>
      <c r="O12" s="197" t="s">
        <v>42</v>
      </c>
      <c r="P12" s="197" t="s">
        <v>41</v>
      </c>
      <c r="Q12" s="197" t="s">
        <v>42</v>
      </c>
      <c r="R12" s="197"/>
      <c r="S12" s="197"/>
      <c r="T12" s="197" t="s">
        <v>43</v>
      </c>
      <c r="U12" s="197" t="s">
        <v>36</v>
      </c>
      <c r="V12" s="197" t="s">
        <v>37</v>
      </c>
      <c r="W12" s="197" t="s">
        <v>38</v>
      </c>
      <c r="X12" s="197" t="s">
        <v>39</v>
      </c>
      <c r="Y12" s="197" t="s">
        <v>40</v>
      </c>
      <c r="Z12" s="197" t="s">
        <v>44</v>
      </c>
      <c r="AA12" s="40" t="s">
        <v>45</v>
      </c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201"/>
      <c r="AV12" s="197"/>
      <c r="AW12" s="197"/>
      <c r="AX12" s="197"/>
      <c r="AY12" s="197"/>
      <c r="AZ12" s="197"/>
      <c r="BA12" s="197"/>
      <c r="BB12" s="197"/>
      <c r="BC12" s="41" t="str">
        <f t="shared" ref="BC12:BV12" si="0">IF(AA12&lt;&gt;"",AA12,"")</f>
        <v>contrato</v>
      </c>
      <c r="BD12" s="41" t="str">
        <f t="shared" si="0"/>
        <v/>
      </c>
      <c r="BE12" s="41" t="str">
        <f t="shared" si="0"/>
        <v/>
      </c>
      <c r="BF12" s="41" t="str">
        <f t="shared" si="0"/>
        <v/>
      </c>
      <c r="BG12" s="41" t="str">
        <f t="shared" si="0"/>
        <v/>
      </c>
      <c r="BH12" s="41" t="str">
        <f t="shared" si="0"/>
        <v/>
      </c>
      <c r="BI12" s="41" t="str">
        <f t="shared" si="0"/>
        <v/>
      </c>
      <c r="BJ12" s="41" t="str">
        <f t="shared" si="0"/>
        <v/>
      </c>
      <c r="BK12" s="41" t="str">
        <f t="shared" si="0"/>
        <v/>
      </c>
      <c r="BL12" s="41" t="str">
        <f t="shared" si="0"/>
        <v/>
      </c>
      <c r="BM12" s="41" t="str">
        <f t="shared" si="0"/>
        <v/>
      </c>
      <c r="BN12" s="41" t="str">
        <f t="shared" si="0"/>
        <v/>
      </c>
      <c r="BO12" s="41" t="str">
        <f t="shared" si="0"/>
        <v/>
      </c>
      <c r="BP12" s="41" t="str">
        <f t="shared" si="0"/>
        <v/>
      </c>
      <c r="BQ12" s="41" t="str">
        <f t="shared" si="0"/>
        <v/>
      </c>
      <c r="BR12" s="41" t="str">
        <f t="shared" si="0"/>
        <v/>
      </c>
      <c r="BS12" s="41" t="str">
        <f t="shared" si="0"/>
        <v/>
      </c>
      <c r="BT12" s="41" t="str">
        <f t="shared" si="0"/>
        <v/>
      </c>
      <c r="BU12" s="41" t="str">
        <f t="shared" si="0"/>
        <v/>
      </c>
      <c r="BV12" s="41" t="str">
        <f t="shared" si="0"/>
        <v/>
      </c>
      <c r="BW12" s="202"/>
      <c r="BX12" s="8"/>
    </row>
    <row r="13" spans="1:76" x14ac:dyDescent="0.25">
      <c r="A13" s="199"/>
      <c r="B13" s="200"/>
      <c r="C13" s="197"/>
      <c r="D13" s="197"/>
      <c r="E13" s="197"/>
      <c r="F13" s="198"/>
      <c r="G13" s="198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42">
        <v>44138</v>
      </c>
      <c r="AB13" s="43"/>
      <c r="AC13" s="43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201"/>
      <c r="AV13" s="197"/>
      <c r="AW13" s="197"/>
      <c r="AX13" s="197"/>
      <c r="AY13" s="197"/>
      <c r="AZ13" s="197"/>
      <c r="BA13" s="197"/>
      <c r="BB13" s="197"/>
      <c r="BC13" s="44">
        <f t="shared" ref="BC13:BV13" si="1">IF(AA13&lt;&gt;0,AA13,"")</f>
        <v>44138</v>
      </c>
      <c r="BD13" s="44" t="str">
        <f t="shared" si="1"/>
        <v/>
      </c>
      <c r="BE13" s="44" t="str">
        <f t="shared" si="1"/>
        <v/>
      </c>
      <c r="BF13" s="44" t="str">
        <f t="shared" si="1"/>
        <v/>
      </c>
      <c r="BG13" s="44" t="str">
        <f t="shared" si="1"/>
        <v/>
      </c>
      <c r="BH13" s="44" t="str">
        <f t="shared" si="1"/>
        <v/>
      </c>
      <c r="BI13" s="44" t="str">
        <f t="shared" si="1"/>
        <v/>
      </c>
      <c r="BJ13" s="44" t="str">
        <f t="shared" si="1"/>
        <v/>
      </c>
      <c r="BK13" s="44" t="str">
        <f t="shared" si="1"/>
        <v/>
      </c>
      <c r="BL13" s="44" t="str">
        <f t="shared" si="1"/>
        <v/>
      </c>
      <c r="BM13" s="44" t="str">
        <f t="shared" si="1"/>
        <v/>
      </c>
      <c r="BN13" s="44" t="str">
        <f t="shared" si="1"/>
        <v/>
      </c>
      <c r="BO13" s="44" t="str">
        <f t="shared" si="1"/>
        <v/>
      </c>
      <c r="BP13" s="44" t="str">
        <f t="shared" si="1"/>
        <v/>
      </c>
      <c r="BQ13" s="44" t="str">
        <f t="shared" si="1"/>
        <v/>
      </c>
      <c r="BR13" s="44" t="str">
        <f t="shared" si="1"/>
        <v/>
      </c>
      <c r="BS13" s="44" t="str">
        <f t="shared" si="1"/>
        <v/>
      </c>
      <c r="BT13" s="44" t="str">
        <f t="shared" si="1"/>
        <v/>
      </c>
      <c r="BU13" s="44" t="str">
        <f t="shared" si="1"/>
        <v/>
      </c>
      <c r="BV13" s="44" t="str">
        <f t="shared" si="1"/>
        <v/>
      </c>
      <c r="BW13" s="202"/>
      <c r="BX13" s="8"/>
    </row>
    <row r="14" spans="1:76" s="181" customFormat="1" x14ac:dyDescent="0.25">
      <c r="A14" s="171" t="s">
        <v>112</v>
      </c>
      <c r="B14" s="172" t="s">
        <v>47</v>
      </c>
      <c r="C14" s="173" t="s">
        <v>48</v>
      </c>
      <c r="D14" s="174"/>
      <c r="E14" s="174"/>
      <c r="F14" s="174"/>
      <c r="G14" s="175">
        <f>SUM(G15:G17)</f>
        <v>11076.1</v>
      </c>
      <c r="H14" s="176"/>
      <c r="I14" s="177"/>
      <c r="J14" s="176"/>
      <c r="K14" s="177"/>
      <c r="L14" s="176"/>
      <c r="M14" s="177"/>
      <c r="N14" s="176"/>
      <c r="O14" s="177"/>
      <c r="P14" s="176"/>
      <c r="Q14" s="177"/>
      <c r="R14" s="178"/>
      <c r="S14" s="175">
        <f>SUM(S15:S17)</f>
        <v>11076.1</v>
      </c>
      <c r="T14" s="175"/>
      <c r="U14" s="175"/>
      <c r="V14" s="175"/>
      <c r="W14" s="175"/>
      <c r="X14" s="175"/>
      <c r="Y14" s="175"/>
      <c r="Z14" s="179">
        <f>IF(C14&lt;&gt;"",SUM(BC14:BV14)/S14,"")</f>
        <v>0</v>
      </c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80"/>
      <c r="AV14" s="176"/>
      <c r="AW14" s="176"/>
      <c r="AX14" s="176"/>
      <c r="AY14" s="176"/>
      <c r="AZ14" s="176"/>
      <c r="BA14" s="180" t="str">
        <f>IF(F14=0,"",E14+SUM(H14:P14)-BB14)</f>
        <v/>
      </c>
      <c r="BB14" s="180"/>
      <c r="BC14" s="175">
        <f>SUM(BC15:BC17)</f>
        <v>0</v>
      </c>
      <c r="BD14" s="175">
        <f t="shared" ref="BD14:BV14" si="2">SUM(BD15:BD92)</f>
        <v>0</v>
      </c>
      <c r="BE14" s="175">
        <f t="shared" si="2"/>
        <v>0</v>
      </c>
      <c r="BF14" s="175">
        <f t="shared" si="2"/>
        <v>0</v>
      </c>
      <c r="BG14" s="175">
        <f t="shared" si="2"/>
        <v>0</v>
      </c>
      <c r="BH14" s="175">
        <f t="shared" si="2"/>
        <v>0</v>
      </c>
      <c r="BI14" s="175">
        <f t="shared" si="2"/>
        <v>0</v>
      </c>
      <c r="BJ14" s="175">
        <f t="shared" si="2"/>
        <v>0</v>
      </c>
      <c r="BK14" s="175">
        <f t="shared" si="2"/>
        <v>0</v>
      </c>
      <c r="BL14" s="175">
        <f t="shared" si="2"/>
        <v>0</v>
      </c>
      <c r="BM14" s="175">
        <f t="shared" si="2"/>
        <v>0</v>
      </c>
      <c r="BN14" s="175">
        <f t="shared" si="2"/>
        <v>0</v>
      </c>
      <c r="BO14" s="175">
        <f t="shared" si="2"/>
        <v>0</v>
      </c>
      <c r="BP14" s="175">
        <f t="shared" si="2"/>
        <v>0</v>
      </c>
      <c r="BQ14" s="175">
        <f t="shared" si="2"/>
        <v>0</v>
      </c>
      <c r="BR14" s="175">
        <f t="shared" si="2"/>
        <v>0</v>
      </c>
      <c r="BS14" s="175">
        <f t="shared" si="2"/>
        <v>0</v>
      </c>
      <c r="BT14" s="175">
        <f t="shared" si="2"/>
        <v>0</v>
      </c>
      <c r="BU14" s="175">
        <f t="shared" si="2"/>
        <v>0</v>
      </c>
      <c r="BV14" s="175">
        <f t="shared" si="2"/>
        <v>0</v>
      </c>
      <c r="BW14" s="176"/>
      <c r="BX14" s="182"/>
    </row>
    <row r="15" spans="1:76" x14ac:dyDescent="0.25">
      <c r="A15" s="53" t="s">
        <v>49</v>
      </c>
      <c r="B15" s="54" t="s">
        <v>50</v>
      </c>
      <c r="C15" s="169" t="s">
        <v>51</v>
      </c>
      <c r="D15" s="56" t="s">
        <v>52</v>
      </c>
      <c r="E15" s="67">
        <v>25</v>
      </c>
      <c r="F15" s="157">
        <v>45.23</v>
      </c>
      <c r="G15" s="57">
        <f>E15*F15</f>
        <v>1130.75</v>
      </c>
      <c r="H15" s="58"/>
      <c r="I15" s="59">
        <f>H15*$F15</f>
        <v>0</v>
      </c>
      <c r="J15" s="58"/>
      <c r="K15" s="59">
        <f>J15*$F15</f>
        <v>0</v>
      </c>
      <c r="L15" s="58"/>
      <c r="M15" s="59">
        <f>L15*$F15</f>
        <v>0</v>
      </c>
      <c r="N15" s="58"/>
      <c r="O15" s="59">
        <f>N15*$F15</f>
        <v>0</v>
      </c>
      <c r="P15" s="58"/>
      <c r="Q15" s="59">
        <f>P15*$F15</f>
        <v>0</v>
      </c>
      <c r="R15" s="60">
        <f>SUM(H15+J15+L15+N15+P15)+E15</f>
        <v>25</v>
      </c>
      <c r="S15" s="59">
        <f>R15*F15</f>
        <v>1130.75</v>
      </c>
      <c r="T15" s="61">
        <f>IF($G15=0,"",IF(-E15=SUM($H15+$J15+$L15+$N15+$P15),"suprimido",(SUMIF($AA$12:$AT$12,"contrato",$AA15:$AT15))/$E15))</f>
        <v>0</v>
      </c>
      <c r="U15" s="62">
        <f>IF($I15=0,0,IF(-E15=SUM($H15+$J15+$L15+$N15+$P15),"suprimido",(SUMIF($AA$12:$AT$12,"1° aditivo",$AA15:$AT15))/$H15))</f>
        <v>0</v>
      </c>
      <c r="V15" s="62">
        <f>IF($K15=0,0,IF(-E15=SUM($H15+$J15+$L15+$N15+$P15),"suprimido",(SUMIF($AA$12:$AT$12,"1° aditivo",$AA15:$AT15))/$J15))</f>
        <v>0</v>
      </c>
      <c r="W15" s="62">
        <f>IF($M15=0,0,IF(-E15=SUM($H15+$J15+$L15+$N15+$P15),"suprimido",(SUMIF($AA$12:$AT$12,"1° aditivo",$AA15:$AT15))/$L15))</f>
        <v>0</v>
      </c>
      <c r="X15" s="62">
        <f>IF($O15=0,0,IF(-E15=SUM($H15+$J15+$L15+$N15+$P15),"suprimido",(SUMIF($AA$12:$AT$12,"1° aditivo",$AA15:$AT15))/$N15))</f>
        <v>0</v>
      </c>
      <c r="Y15" s="62">
        <f>IF($Q15=0,0,IF(-E15=SUM($H15+$J15+$L15+$N15+$P15),"suprimido",(SUMIF($AA$12:$AT$12,"1° aditivo",$AA15:$AT15))/$P15))</f>
        <v>0</v>
      </c>
      <c r="Z15" s="62">
        <f>IF(F15=0,"",IF(-E15=SUM(H15+J15+L15+N15+P15),"suprimido",SUM($AA15:$AT15)/(SUM($H15+$J15+$L15+$N15+$P15)+$E15)))</f>
        <v>0</v>
      </c>
      <c r="AA15" s="63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0">
        <f>IF(E15&lt;&gt;"",IF(-E15=SUM($H15+$J15+$L15+$N15+$P15),"suprimido",E15-(SUMIF($AA$12:$AT$12,"contrato",$AA15:$AT15))),"")</f>
        <v>25</v>
      </c>
      <c r="AV15" s="65">
        <f>IF(H15&lt;&gt;"",IF(-E15=SUM($H15+$J15+$L15+$N15+$P15),"suprimido",H15-(SUMIF($AA$12:$AT$12,"1° aditivo",$AA15:$AT15))),0)</f>
        <v>0</v>
      </c>
      <c r="AW15" s="65">
        <f>IF(J15&lt;&gt;"",IF(-E15=SUM($H15+$J15+$L15+$N15+$P15),"suprimido",J15-(SUMIF($AA$12:$AT$12,"2° aditivo",$AA15:$AT15))),0)</f>
        <v>0</v>
      </c>
      <c r="AX15" s="65">
        <f>IF(L15&lt;&gt;"",IF(-E15=SUM($H15+$J15+$L15+$N15+$P15),"suprimido",L15-(SUMIF($AA$12:$AT$12,"3° aditivo",$AA15:$AT15))),0)</f>
        <v>0</v>
      </c>
      <c r="AY15" s="65">
        <f>IF(N15&lt;&gt;"",IF(-E15=SUM($H15+$J15+$L15+$N15+$P15),"suprimido",N15-(SUMIF($AA$12:$AT$12,"4° aditivo",$AA15:$AT15))),0)</f>
        <v>0</v>
      </c>
      <c r="AZ15" s="65">
        <f>IF(P15&lt;&gt;"",IF(-E15=SUM($H15+$J15+$L15+$N15+$P15),"suprimido",P15-(SUMIF($AA$12:$AT$12,"5° aditivo",$AA15:$AT15))),0)</f>
        <v>0</v>
      </c>
      <c r="BA15" s="60">
        <f>E15+H15+J15+L15+N15+P15-BB15</f>
        <v>25</v>
      </c>
      <c r="BB15" s="60">
        <f>SUM(AA15:AT15)</f>
        <v>0</v>
      </c>
      <c r="BC15" s="66">
        <f>IF(AA15&lt;&gt;"",AA15*$F15,0)</f>
        <v>0</v>
      </c>
      <c r="BD15" s="66">
        <f t="shared" ref="BD15:BV15" si="3">IF(AB15&lt;&gt;"",AB15*$F15,0)</f>
        <v>0</v>
      </c>
      <c r="BE15" s="66">
        <f t="shared" si="3"/>
        <v>0</v>
      </c>
      <c r="BF15" s="66">
        <f t="shared" si="3"/>
        <v>0</v>
      </c>
      <c r="BG15" s="66">
        <f t="shared" si="3"/>
        <v>0</v>
      </c>
      <c r="BH15" s="66">
        <f t="shared" si="3"/>
        <v>0</v>
      </c>
      <c r="BI15" s="66">
        <f t="shared" si="3"/>
        <v>0</v>
      </c>
      <c r="BJ15" s="66">
        <f t="shared" si="3"/>
        <v>0</v>
      </c>
      <c r="BK15" s="66">
        <f t="shared" si="3"/>
        <v>0</v>
      </c>
      <c r="BL15" s="66">
        <f t="shared" si="3"/>
        <v>0</v>
      </c>
      <c r="BM15" s="66">
        <f t="shared" si="3"/>
        <v>0</v>
      </c>
      <c r="BN15" s="66">
        <f t="shared" si="3"/>
        <v>0</v>
      </c>
      <c r="BO15" s="66">
        <f t="shared" si="3"/>
        <v>0</v>
      </c>
      <c r="BP15" s="66">
        <f t="shared" si="3"/>
        <v>0</v>
      </c>
      <c r="BQ15" s="66">
        <f t="shared" si="3"/>
        <v>0</v>
      </c>
      <c r="BR15" s="66">
        <f t="shared" si="3"/>
        <v>0</v>
      </c>
      <c r="BS15" s="66">
        <f t="shared" si="3"/>
        <v>0</v>
      </c>
      <c r="BT15" s="66">
        <f t="shared" si="3"/>
        <v>0</v>
      </c>
      <c r="BU15" s="66">
        <f t="shared" si="3"/>
        <v>0</v>
      </c>
      <c r="BV15" s="66">
        <f t="shared" si="3"/>
        <v>0</v>
      </c>
      <c r="BW15" s="64"/>
      <c r="BX15" s="8"/>
    </row>
    <row r="16" spans="1:76" x14ac:dyDescent="0.25">
      <c r="A16" s="53" t="s">
        <v>113</v>
      </c>
      <c r="B16" s="54" t="s">
        <v>53</v>
      </c>
      <c r="C16" s="169" t="s">
        <v>114</v>
      </c>
      <c r="D16" s="56" t="s">
        <v>52</v>
      </c>
      <c r="E16" s="67">
        <v>352</v>
      </c>
      <c r="F16" s="157">
        <v>28</v>
      </c>
      <c r="G16" s="57">
        <f t="shared" ref="G16:G36" si="4">E16*F16</f>
        <v>9856</v>
      </c>
      <c r="H16" s="58"/>
      <c r="I16" s="59">
        <f t="shared" ref="I16:I36" si="5">H16*$F16</f>
        <v>0</v>
      </c>
      <c r="J16" s="58"/>
      <c r="K16" s="59">
        <f t="shared" ref="K16:K36" si="6">J16*$F16</f>
        <v>0</v>
      </c>
      <c r="L16" s="58"/>
      <c r="M16" s="59">
        <f t="shared" ref="M16:M36" si="7">L16*$F16</f>
        <v>0</v>
      </c>
      <c r="N16" s="58"/>
      <c r="O16" s="59">
        <f t="shared" ref="O16:O36" si="8">N16*$F16</f>
        <v>0</v>
      </c>
      <c r="P16" s="58"/>
      <c r="Q16" s="59">
        <f t="shared" ref="Q16:Q36" si="9">P16*$F16</f>
        <v>0</v>
      </c>
      <c r="R16" s="60">
        <f t="shared" ref="R16:R36" si="10">SUM(H16+J16+L16+N16+P16)+E16</f>
        <v>352</v>
      </c>
      <c r="S16" s="59">
        <f t="shared" ref="S16:S36" si="11">R16*F16</f>
        <v>9856</v>
      </c>
      <c r="T16" s="61">
        <f t="shared" ref="T16:T36" si="12">IF($G16=0,"",IF(-E16=SUM($H16+$J16+$L16+$N16+$P16),"suprimido",(SUMIF($AA$12:$AT$12,"contrato",$AA16:$AT16))/$E16))</f>
        <v>0</v>
      </c>
      <c r="U16" s="62">
        <f t="shared" ref="U16:U36" si="13">IF($I16=0,0,IF(-E16=SUM($H16+$J16+$L16+$N16+$P16),"suprimido",(SUMIF($AA$12:$AT$12,"1° aditivo",$AA16:$AT16))/$H16))</f>
        <v>0</v>
      </c>
      <c r="V16" s="62">
        <f t="shared" ref="V16:V36" si="14">IF($K16=0,0,IF(-E16=SUM($H16+$J16+$L16+$N16+$P16),"suprimido",(SUMIF($AA$12:$AT$12,"1° aditivo",$AA16:$AT16))/$J16))</f>
        <v>0</v>
      </c>
      <c r="W16" s="62">
        <f t="shared" ref="W16:W36" si="15">IF($M16=0,0,IF(-E16=SUM($H16+$J16+$L16+$N16+$P16),"suprimido",(SUMIF($AA$12:$AT$12,"1° aditivo",$AA16:$AT16))/$L16))</f>
        <v>0</v>
      </c>
      <c r="X16" s="62">
        <f t="shared" ref="X16:X36" si="16">IF($O16=0,0,IF(-E16=SUM($H16+$J16+$L16+$N16+$P16),"suprimido",(SUMIF($AA$12:$AT$12,"1° aditivo",$AA16:$AT16))/$N16))</f>
        <v>0</v>
      </c>
      <c r="Y16" s="62">
        <f t="shared" ref="Y16:Y36" si="17">IF($Q16=0,0,IF(-E16=SUM($H16+$J16+$L16+$N16+$P16),"suprimido",(SUMIF($AA$12:$AT$12,"1° aditivo",$AA16:$AT16))/$P16))</f>
        <v>0</v>
      </c>
      <c r="Z16" s="62">
        <f t="shared" ref="Z16:Z36" si="18">IF(F16=0,"",IF(-E16=SUM(H16+J16+L16+N16+P16),"suprimido",SUM($AA16:$AT16)/(SUM($H16+$J16+$L16+$N16+$P16)+$E16)))</f>
        <v>0</v>
      </c>
      <c r="AA16" s="63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0">
        <f t="shared" ref="AU16:AU36" si="19">IF(E16&lt;&gt;"",IF(-E16=SUM($H16+$J16+$L16+$N16+$P16),"suprimido",E16-(SUMIF($AA$12:$AT$12,"contrato",$AA16:$AT16))),"")</f>
        <v>352</v>
      </c>
      <c r="AV16" s="65">
        <f t="shared" ref="AV16:AV36" si="20">IF(H16&lt;&gt;"",IF(-E16=SUM($H16+$J16+$L16+$N16+$P16),"suprimido",H16-(SUMIF($AA$12:$AT$12,"1° aditivo",$AA16:$AT16))),0)</f>
        <v>0</v>
      </c>
      <c r="AW16" s="65">
        <f t="shared" ref="AW16:AW36" si="21">IF(J16&lt;&gt;"",IF(-E16=SUM($H16+$J16+$L16+$N16+$P16),"suprimido",J16-(SUMIF($AA$12:$AT$12,"2° aditivo",$AA16:$AT16))),0)</f>
        <v>0</v>
      </c>
      <c r="AX16" s="65">
        <f t="shared" ref="AX16:AX36" si="22">IF(L16&lt;&gt;"",IF(-E16=SUM($H16+$J16+$L16+$N16+$P16),"suprimido",L16-(SUMIF($AA$12:$AT$12,"3° aditivo",$AA16:$AT16))),0)</f>
        <v>0</v>
      </c>
      <c r="AY16" s="65">
        <f t="shared" ref="AY16:AY36" si="23">IF(N16&lt;&gt;"",IF(-E16=SUM($H16+$J16+$L16+$N16+$P16),"suprimido",N16-(SUMIF($AA$12:$AT$12,"4° aditivo",$AA16:$AT16))),0)</f>
        <v>0</v>
      </c>
      <c r="AZ16" s="65">
        <f t="shared" ref="AZ16:AZ36" si="24">IF(P16&lt;&gt;"",IF(-E16=SUM($H16+$J16+$L16+$N16+$P16),"suprimido",P16-(SUMIF($AA$12:$AT$12,"5° aditivo",$AA16:$AT16))),0)</f>
        <v>0</v>
      </c>
      <c r="BA16" s="60">
        <f t="shared" ref="BA16:BA36" si="25">E16+H16+J16+L16+N16+P16-BB16</f>
        <v>352</v>
      </c>
      <c r="BB16" s="60">
        <f t="shared" ref="BB16:BB36" si="26">SUM(AA16:AT16)</f>
        <v>0</v>
      </c>
      <c r="BC16" s="66">
        <f t="shared" ref="BC16:BC36" si="27">IF(AA16&lt;&gt;"",AA16*$F16,0)</f>
        <v>0</v>
      </c>
      <c r="BD16" s="66">
        <f t="shared" ref="BD16:BD36" si="28">IF(AB16&lt;&gt;"",AB16*$F16,0)</f>
        <v>0</v>
      </c>
      <c r="BE16" s="66">
        <f t="shared" ref="BE16:BE36" si="29">IF(AC16&lt;&gt;"",AC16*$F16,0)</f>
        <v>0</v>
      </c>
      <c r="BF16" s="66">
        <f t="shared" ref="BF16:BF36" si="30">IF(AD16&lt;&gt;"",AD16*$F16,0)</f>
        <v>0</v>
      </c>
      <c r="BG16" s="66">
        <f t="shared" ref="BG16:BG36" si="31">IF(AE16&lt;&gt;"",AE16*$F16,0)</f>
        <v>0</v>
      </c>
      <c r="BH16" s="66">
        <f t="shared" ref="BH16:BH36" si="32">IF(AF16&lt;&gt;"",AF16*$F16,0)</f>
        <v>0</v>
      </c>
      <c r="BI16" s="66">
        <f t="shared" ref="BI16:BI36" si="33">IF(AG16&lt;&gt;"",AG16*$F16,0)</f>
        <v>0</v>
      </c>
      <c r="BJ16" s="66">
        <f t="shared" ref="BJ16:BJ36" si="34">IF(AH16&lt;&gt;"",AH16*$F16,0)</f>
        <v>0</v>
      </c>
      <c r="BK16" s="66">
        <f t="shared" ref="BK16:BK36" si="35">IF(AI16&lt;&gt;"",AI16*$F16,0)</f>
        <v>0</v>
      </c>
      <c r="BL16" s="66">
        <f t="shared" ref="BL16:BL36" si="36">IF(AJ16&lt;&gt;"",AJ16*$F16,0)</f>
        <v>0</v>
      </c>
      <c r="BM16" s="66">
        <f t="shared" ref="BM16:BM36" si="37">IF(AK16&lt;&gt;"",AK16*$F16,0)</f>
        <v>0</v>
      </c>
      <c r="BN16" s="66">
        <f t="shared" ref="BN16:BN36" si="38">IF(AL16&lt;&gt;"",AL16*$F16,0)</f>
        <v>0</v>
      </c>
      <c r="BO16" s="66">
        <f t="shared" ref="BO16:BO36" si="39">IF(AM16&lt;&gt;"",AM16*$F16,0)</f>
        <v>0</v>
      </c>
      <c r="BP16" s="66">
        <f t="shared" ref="BP16:BP36" si="40">IF(AN16&lt;&gt;"",AN16*$F16,0)</f>
        <v>0</v>
      </c>
      <c r="BQ16" s="66">
        <f t="shared" ref="BQ16:BQ36" si="41">IF(AO16&lt;&gt;"",AO16*$F16,0)</f>
        <v>0</v>
      </c>
      <c r="BR16" s="66">
        <f t="shared" ref="BR16:BR36" si="42">IF(AP16&lt;&gt;"",AP16*$F16,0)</f>
        <v>0</v>
      </c>
      <c r="BS16" s="66">
        <f t="shared" ref="BS16:BS36" si="43">IF(AQ16&lt;&gt;"",AQ16*$F16,0)</f>
        <v>0</v>
      </c>
      <c r="BT16" s="66">
        <f t="shared" ref="BT16:BT36" si="44">IF(AR16&lt;&gt;"",AR16*$F16,0)</f>
        <v>0</v>
      </c>
      <c r="BU16" s="66">
        <f t="shared" ref="BU16:BU36" si="45">IF(AS16&lt;&gt;"",AS16*$F16,0)</f>
        <v>0</v>
      </c>
      <c r="BV16" s="66">
        <f t="shared" ref="BV16:BV36" si="46">IF(AT16&lt;&gt;"",AT16*$F16,0)</f>
        <v>0</v>
      </c>
      <c r="BW16" s="64"/>
      <c r="BX16" s="8"/>
    </row>
    <row r="17" spans="1:76" ht="29.25" x14ac:dyDescent="0.25">
      <c r="A17" s="53" t="s">
        <v>54</v>
      </c>
      <c r="B17" s="54" t="s">
        <v>55</v>
      </c>
      <c r="C17" s="169" t="s">
        <v>191</v>
      </c>
      <c r="D17" s="56" t="s">
        <v>56</v>
      </c>
      <c r="E17" s="67">
        <v>1</v>
      </c>
      <c r="F17" s="157">
        <v>89.35</v>
      </c>
      <c r="G17" s="57">
        <f t="shared" si="4"/>
        <v>89.35</v>
      </c>
      <c r="H17" s="58"/>
      <c r="I17" s="59">
        <f t="shared" si="5"/>
        <v>0</v>
      </c>
      <c r="J17" s="58"/>
      <c r="K17" s="59">
        <f t="shared" si="6"/>
        <v>0</v>
      </c>
      <c r="L17" s="58"/>
      <c r="M17" s="59">
        <f t="shared" si="7"/>
        <v>0</v>
      </c>
      <c r="N17" s="58"/>
      <c r="O17" s="59">
        <f t="shared" si="8"/>
        <v>0</v>
      </c>
      <c r="P17" s="58"/>
      <c r="Q17" s="59">
        <f t="shared" si="9"/>
        <v>0</v>
      </c>
      <c r="R17" s="60">
        <f t="shared" si="10"/>
        <v>1</v>
      </c>
      <c r="S17" s="59">
        <f t="shared" si="11"/>
        <v>89.35</v>
      </c>
      <c r="T17" s="61">
        <f t="shared" si="12"/>
        <v>0</v>
      </c>
      <c r="U17" s="62">
        <f t="shared" si="13"/>
        <v>0</v>
      </c>
      <c r="V17" s="62">
        <f t="shared" si="14"/>
        <v>0</v>
      </c>
      <c r="W17" s="62">
        <f t="shared" si="15"/>
        <v>0</v>
      </c>
      <c r="X17" s="62">
        <f t="shared" si="16"/>
        <v>0</v>
      </c>
      <c r="Y17" s="62">
        <f t="shared" si="17"/>
        <v>0</v>
      </c>
      <c r="Z17" s="62">
        <f t="shared" si="18"/>
        <v>0</v>
      </c>
      <c r="AA17" s="63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0">
        <f t="shared" si="19"/>
        <v>1</v>
      </c>
      <c r="AV17" s="65">
        <f t="shared" si="20"/>
        <v>0</v>
      </c>
      <c r="AW17" s="65">
        <f t="shared" si="21"/>
        <v>0</v>
      </c>
      <c r="AX17" s="65">
        <f t="shared" si="22"/>
        <v>0</v>
      </c>
      <c r="AY17" s="65">
        <f t="shared" si="23"/>
        <v>0</v>
      </c>
      <c r="AZ17" s="65">
        <f t="shared" si="24"/>
        <v>0</v>
      </c>
      <c r="BA17" s="60">
        <f t="shared" si="25"/>
        <v>1</v>
      </c>
      <c r="BB17" s="60">
        <f t="shared" si="26"/>
        <v>0</v>
      </c>
      <c r="BC17" s="66">
        <f t="shared" si="27"/>
        <v>0</v>
      </c>
      <c r="BD17" s="66">
        <f t="shared" si="28"/>
        <v>0</v>
      </c>
      <c r="BE17" s="66">
        <f t="shared" si="29"/>
        <v>0</v>
      </c>
      <c r="BF17" s="66">
        <f t="shared" si="30"/>
        <v>0</v>
      </c>
      <c r="BG17" s="66">
        <f t="shared" si="31"/>
        <v>0</v>
      </c>
      <c r="BH17" s="66">
        <f t="shared" si="32"/>
        <v>0</v>
      </c>
      <c r="BI17" s="66">
        <f t="shared" si="33"/>
        <v>0</v>
      </c>
      <c r="BJ17" s="66">
        <f t="shared" si="34"/>
        <v>0</v>
      </c>
      <c r="BK17" s="66">
        <f t="shared" si="35"/>
        <v>0</v>
      </c>
      <c r="BL17" s="66">
        <f t="shared" si="36"/>
        <v>0</v>
      </c>
      <c r="BM17" s="66">
        <f t="shared" si="37"/>
        <v>0</v>
      </c>
      <c r="BN17" s="66">
        <f t="shared" si="38"/>
        <v>0</v>
      </c>
      <c r="BO17" s="66">
        <f t="shared" si="39"/>
        <v>0</v>
      </c>
      <c r="BP17" s="66">
        <f t="shared" si="40"/>
        <v>0</v>
      </c>
      <c r="BQ17" s="66">
        <f t="shared" si="41"/>
        <v>0</v>
      </c>
      <c r="BR17" s="66">
        <f t="shared" si="42"/>
        <v>0</v>
      </c>
      <c r="BS17" s="66">
        <f t="shared" si="43"/>
        <v>0</v>
      </c>
      <c r="BT17" s="66">
        <f t="shared" si="44"/>
        <v>0</v>
      </c>
      <c r="BU17" s="66">
        <f t="shared" si="45"/>
        <v>0</v>
      </c>
      <c r="BV17" s="66">
        <f t="shared" si="46"/>
        <v>0</v>
      </c>
      <c r="BW17" s="64"/>
      <c r="BX17" s="8"/>
    </row>
    <row r="18" spans="1:76" s="181" customFormat="1" x14ac:dyDescent="0.25">
      <c r="A18" s="171" t="s">
        <v>112</v>
      </c>
      <c r="B18" s="172" t="s">
        <v>57</v>
      </c>
      <c r="C18" s="173" t="s">
        <v>58</v>
      </c>
      <c r="D18" s="174"/>
      <c r="E18" s="174"/>
      <c r="F18" s="174"/>
      <c r="G18" s="175">
        <f>SUM(G19:G22)</f>
        <v>7761.59</v>
      </c>
      <c r="H18" s="176"/>
      <c r="I18" s="177">
        <f t="shared" si="5"/>
        <v>0</v>
      </c>
      <c r="J18" s="176"/>
      <c r="K18" s="177">
        <f t="shared" si="6"/>
        <v>0</v>
      </c>
      <c r="L18" s="176"/>
      <c r="M18" s="177">
        <f t="shared" si="7"/>
        <v>0</v>
      </c>
      <c r="N18" s="176"/>
      <c r="O18" s="177">
        <f t="shared" si="8"/>
        <v>0</v>
      </c>
      <c r="P18" s="176"/>
      <c r="Q18" s="177">
        <f t="shared" si="9"/>
        <v>0</v>
      </c>
      <c r="R18" s="178"/>
      <c r="S18" s="175">
        <f>SUM(S19:S22)</f>
        <v>7761.59</v>
      </c>
      <c r="T18" s="175"/>
      <c r="U18" s="175"/>
      <c r="V18" s="175"/>
      <c r="W18" s="175"/>
      <c r="X18" s="175"/>
      <c r="Y18" s="175"/>
      <c r="Z18" s="179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80" t="str">
        <f t="shared" si="19"/>
        <v/>
      </c>
      <c r="AV18" s="176">
        <f t="shared" si="20"/>
        <v>0</v>
      </c>
      <c r="AW18" s="176">
        <f t="shared" si="21"/>
        <v>0</v>
      </c>
      <c r="AX18" s="176">
        <f t="shared" si="22"/>
        <v>0</v>
      </c>
      <c r="AY18" s="176">
        <f t="shared" si="23"/>
        <v>0</v>
      </c>
      <c r="AZ18" s="176">
        <f t="shared" si="24"/>
        <v>0</v>
      </c>
      <c r="BA18" s="180">
        <f t="shared" si="25"/>
        <v>0</v>
      </c>
      <c r="BB18" s="180">
        <f t="shared" si="26"/>
        <v>0</v>
      </c>
      <c r="BC18" s="175">
        <f>SUM(BC19:BC22)</f>
        <v>0</v>
      </c>
      <c r="BD18" s="175">
        <f t="shared" si="28"/>
        <v>0</v>
      </c>
      <c r="BE18" s="175">
        <f t="shared" si="29"/>
        <v>0</v>
      </c>
      <c r="BF18" s="175">
        <f t="shared" si="30"/>
        <v>0</v>
      </c>
      <c r="BG18" s="175">
        <f t="shared" si="31"/>
        <v>0</v>
      </c>
      <c r="BH18" s="175">
        <f t="shared" si="32"/>
        <v>0</v>
      </c>
      <c r="BI18" s="175">
        <f t="shared" si="33"/>
        <v>0</v>
      </c>
      <c r="BJ18" s="175">
        <f t="shared" si="34"/>
        <v>0</v>
      </c>
      <c r="BK18" s="175">
        <f t="shared" si="35"/>
        <v>0</v>
      </c>
      <c r="BL18" s="175">
        <f t="shared" si="36"/>
        <v>0</v>
      </c>
      <c r="BM18" s="175">
        <f t="shared" si="37"/>
        <v>0</v>
      </c>
      <c r="BN18" s="175">
        <f t="shared" si="38"/>
        <v>0</v>
      </c>
      <c r="BO18" s="175">
        <f t="shared" si="39"/>
        <v>0</v>
      </c>
      <c r="BP18" s="175">
        <f t="shared" si="40"/>
        <v>0</v>
      </c>
      <c r="BQ18" s="175">
        <f t="shared" si="41"/>
        <v>0</v>
      </c>
      <c r="BR18" s="175">
        <f t="shared" si="42"/>
        <v>0</v>
      </c>
      <c r="BS18" s="175">
        <f t="shared" si="43"/>
        <v>0</v>
      </c>
      <c r="BT18" s="175">
        <f t="shared" si="44"/>
        <v>0</v>
      </c>
      <c r="BU18" s="175">
        <f t="shared" si="45"/>
        <v>0</v>
      </c>
      <c r="BV18" s="175">
        <f t="shared" si="46"/>
        <v>0</v>
      </c>
      <c r="BW18" s="176"/>
      <c r="BX18" s="182"/>
    </row>
    <row r="19" spans="1:76" x14ac:dyDescent="0.25">
      <c r="A19" s="53" t="s">
        <v>115</v>
      </c>
      <c r="B19" s="54" t="s">
        <v>59</v>
      </c>
      <c r="C19" s="169" t="s">
        <v>116</v>
      </c>
      <c r="D19" s="56" t="s">
        <v>60</v>
      </c>
      <c r="E19" s="67">
        <v>6</v>
      </c>
      <c r="F19" s="157">
        <v>307.89</v>
      </c>
      <c r="G19" s="57">
        <f t="shared" si="4"/>
        <v>1847.34</v>
      </c>
      <c r="H19" s="58"/>
      <c r="I19" s="59">
        <f t="shared" si="5"/>
        <v>0</v>
      </c>
      <c r="J19" s="58"/>
      <c r="K19" s="59">
        <f t="shared" si="6"/>
        <v>0</v>
      </c>
      <c r="L19" s="58"/>
      <c r="M19" s="59">
        <f t="shared" si="7"/>
        <v>0</v>
      </c>
      <c r="N19" s="58"/>
      <c r="O19" s="59">
        <f t="shared" si="8"/>
        <v>0</v>
      </c>
      <c r="P19" s="58"/>
      <c r="Q19" s="59">
        <f t="shared" si="9"/>
        <v>0</v>
      </c>
      <c r="R19" s="60">
        <f t="shared" si="10"/>
        <v>6</v>
      </c>
      <c r="S19" s="59">
        <f t="shared" si="11"/>
        <v>1847.34</v>
      </c>
      <c r="T19" s="61">
        <f t="shared" si="12"/>
        <v>0</v>
      </c>
      <c r="U19" s="62">
        <f t="shared" si="13"/>
        <v>0</v>
      </c>
      <c r="V19" s="62">
        <f t="shared" si="14"/>
        <v>0</v>
      </c>
      <c r="W19" s="62">
        <f t="shared" si="15"/>
        <v>0</v>
      </c>
      <c r="X19" s="62">
        <f t="shared" si="16"/>
        <v>0</v>
      </c>
      <c r="Y19" s="62">
        <f t="shared" si="17"/>
        <v>0</v>
      </c>
      <c r="Z19" s="62">
        <f t="shared" si="18"/>
        <v>0</v>
      </c>
      <c r="AA19" s="63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0">
        <f t="shared" si="19"/>
        <v>6</v>
      </c>
      <c r="AV19" s="65">
        <f t="shared" si="20"/>
        <v>0</v>
      </c>
      <c r="AW19" s="65">
        <f t="shared" si="21"/>
        <v>0</v>
      </c>
      <c r="AX19" s="65">
        <f t="shared" si="22"/>
        <v>0</v>
      </c>
      <c r="AY19" s="65">
        <f t="shared" si="23"/>
        <v>0</v>
      </c>
      <c r="AZ19" s="65">
        <f t="shared" si="24"/>
        <v>0</v>
      </c>
      <c r="BA19" s="60">
        <f t="shared" si="25"/>
        <v>6</v>
      </c>
      <c r="BB19" s="60">
        <f t="shared" si="26"/>
        <v>0</v>
      </c>
      <c r="BC19" s="66">
        <f t="shared" si="27"/>
        <v>0</v>
      </c>
      <c r="BD19" s="66">
        <f t="shared" si="28"/>
        <v>0</v>
      </c>
      <c r="BE19" s="66">
        <f t="shared" si="29"/>
        <v>0</v>
      </c>
      <c r="BF19" s="66">
        <f t="shared" si="30"/>
        <v>0</v>
      </c>
      <c r="BG19" s="66">
        <f t="shared" si="31"/>
        <v>0</v>
      </c>
      <c r="BH19" s="66">
        <f t="shared" si="32"/>
        <v>0</v>
      </c>
      <c r="BI19" s="66">
        <f t="shared" si="33"/>
        <v>0</v>
      </c>
      <c r="BJ19" s="66">
        <f t="shared" si="34"/>
        <v>0</v>
      </c>
      <c r="BK19" s="66">
        <f t="shared" si="35"/>
        <v>0</v>
      </c>
      <c r="BL19" s="66">
        <f t="shared" si="36"/>
        <v>0</v>
      </c>
      <c r="BM19" s="66">
        <f t="shared" si="37"/>
        <v>0</v>
      </c>
      <c r="BN19" s="66">
        <f t="shared" si="38"/>
        <v>0</v>
      </c>
      <c r="BO19" s="66">
        <f t="shared" si="39"/>
        <v>0</v>
      </c>
      <c r="BP19" s="66">
        <f t="shared" si="40"/>
        <v>0</v>
      </c>
      <c r="BQ19" s="66">
        <f t="shared" si="41"/>
        <v>0</v>
      </c>
      <c r="BR19" s="66">
        <f t="shared" si="42"/>
        <v>0</v>
      </c>
      <c r="BS19" s="66">
        <f t="shared" si="43"/>
        <v>0</v>
      </c>
      <c r="BT19" s="66">
        <f t="shared" si="44"/>
        <v>0</v>
      </c>
      <c r="BU19" s="66">
        <f t="shared" si="45"/>
        <v>0</v>
      </c>
      <c r="BV19" s="66">
        <f t="shared" si="46"/>
        <v>0</v>
      </c>
      <c r="BW19" s="64"/>
      <c r="BX19" s="8"/>
    </row>
    <row r="20" spans="1:76" ht="29.25" x14ac:dyDescent="0.25">
      <c r="A20" s="53" t="s">
        <v>61</v>
      </c>
      <c r="B20" s="54" t="s">
        <v>62</v>
      </c>
      <c r="C20" s="169" t="s">
        <v>197</v>
      </c>
      <c r="D20" s="56" t="s">
        <v>196</v>
      </c>
      <c r="E20" s="67">
        <v>40</v>
      </c>
      <c r="F20" s="157">
        <v>18.25</v>
      </c>
      <c r="G20" s="57">
        <f t="shared" si="4"/>
        <v>730</v>
      </c>
      <c r="H20" s="58"/>
      <c r="I20" s="59">
        <f t="shared" si="5"/>
        <v>0</v>
      </c>
      <c r="J20" s="58"/>
      <c r="K20" s="59">
        <f t="shared" si="6"/>
        <v>0</v>
      </c>
      <c r="L20" s="58"/>
      <c r="M20" s="59">
        <f t="shared" si="7"/>
        <v>0</v>
      </c>
      <c r="N20" s="58"/>
      <c r="O20" s="59">
        <f t="shared" si="8"/>
        <v>0</v>
      </c>
      <c r="P20" s="58"/>
      <c r="Q20" s="59">
        <f t="shared" si="9"/>
        <v>0</v>
      </c>
      <c r="R20" s="60">
        <f t="shared" si="10"/>
        <v>40</v>
      </c>
      <c r="S20" s="59">
        <f t="shared" si="11"/>
        <v>730</v>
      </c>
      <c r="T20" s="61">
        <f t="shared" si="12"/>
        <v>0</v>
      </c>
      <c r="U20" s="62">
        <f t="shared" si="13"/>
        <v>0</v>
      </c>
      <c r="V20" s="62">
        <f t="shared" si="14"/>
        <v>0</v>
      </c>
      <c r="W20" s="62">
        <f t="shared" si="15"/>
        <v>0</v>
      </c>
      <c r="X20" s="62">
        <f t="shared" si="16"/>
        <v>0</v>
      </c>
      <c r="Y20" s="62">
        <f t="shared" si="17"/>
        <v>0</v>
      </c>
      <c r="Z20" s="62">
        <f t="shared" si="18"/>
        <v>0</v>
      </c>
      <c r="AA20" s="63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0">
        <f t="shared" si="19"/>
        <v>40</v>
      </c>
      <c r="AV20" s="65">
        <f t="shared" si="20"/>
        <v>0</v>
      </c>
      <c r="AW20" s="65">
        <f t="shared" si="21"/>
        <v>0</v>
      </c>
      <c r="AX20" s="65">
        <f t="shared" si="22"/>
        <v>0</v>
      </c>
      <c r="AY20" s="65">
        <f t="shared" si="23"/>
        <v>0</v>
      </c>
      <c r="AZ20" s="65">
        <f t="shared" si="24"/>
        <v>0</v>
      </c>
      <c r="BA20" s="60">
        <f t="shared" si="25"/>
        <v>40</v>
      </c>
      <c r="BB20" s="60">
        <f t="shared" si="26"/>
        <v>0</v>
      </c>
      <c r="BC20" s="66">
        <f t="shared" si="27"/>
        <v>0</v>
      </c>
      <c r="BD20" s="66">
        <f t="shared" si="28"/>
        <v>0</v>
      </c>
      <c r="BE20" s="66">
        <f t="shared" si="29"/>
        <v>0</v>
      </c>
      <c r="BF20" s="66">
        <f t="shared" si="30"/>
        <v>0</v>
      </c>
      <c r="BG20" s="66">
        <f t="shared" si="31"/>
        <v>0</v>
      </c>
      <c r="BH20" s="66">
        <f t="shared" si="32"/>
        <v>0</v>
      </c>
      <c r="BI20" s="66">
        <f t="shared" si="33"/>
        <v>0</v>
      </c>
      <c r="BJ20" s="66">
        <f t="shared" si="34"/>
        <v>0</v>
      </c>
      <c r="BK20" s="66">
        <f t="shared" si="35"/>
        <v>0</v>
      </c>
      <c r="BL20" s="66">
        <f t="shared" si="36"/>
        <v>0</v>
      </c>
      <c r="BM20" s="66">
        <f t="shared" si="37"/>
        <v>0</v>
      </c>
      <c r="BN20" s="66">
        <f t="shared" si="38"/>
        <v>0</v>
      </c>
      <c r="BO20" s="66">
        <f t="shared" si="39"/>
        <v>0</v>
      </c>
      <c r="BP20" s="66">
        <f t="shared" si="40"/>
        <v>0</v>
      </c>
      <c r="BQ20" s="66">
        <f t="shared" si="41"/>
        <v>0</v>
      </c>
      <c r="BR20" s="66">
        <f t="shared" si="42"/>
        <v>0</v>
      </c>
      <c r="BS20" s="66">
        <f t="shared" si="43"/>
        <v>0</v>
      </c>
      <c r="BT20" s="66">
        <f t="shared" si="44"/>
        <v>0</v>
      </c>
      <c r="BU20" s="66">
        <f t="shared" si="45"/>
        <v>0</v>
      </c>
      <c r="BV20" s="66">
        <f t="shared" si="46"/>
        <v>0</v>
      </c>
      <c r="BW20" s="64"/>
      <c r="BX20" s="8"/>
    </row>
    <row r="21" spans="1:76" ht="29.25" x14ac:dyDescent="0.25">
      <c r="A21" s="53" t="s">
        <v>63</v>
      </c>
      <c r="B21" s="54" t="s">
        <v>64</v>
      </c>
      <c r="C21" s="169" t="s">
        <v>117</v>
      </c>
      <c r="D21" s="56" t="s">
        <v>60</v>
      </c>
      <c r="E21" s="67">
        <v>1</v>
      </c>
      <c r="F21" s="157">
        <v>284.75</v>
      </c>
      <c r="G21" s="57">
        <f t="shared" si="4"/>
        <v>284.75</v>
      </c>
      <c r="H21" s="58"/>
      <c r="I21" s="59">
        <f t="shared" si="5"/>
        <v>0</v>
      </c>
      <c r="J21" s="58"/>
      <c r="K21" s="59">
        <f t="shared" si="6"/>
        <v>0</v>
      </c>
      <c r="L21" s="58"/>
      <c r="M21" s="59">
        <f t="shared" si="7"/>
        <v>0</v>
      </c>
      <c r="N21" s="58"/>
      <c r="O21" s="59">
        <f t="shared" si="8"/>
        <v>0</v>
      </c>
      <c r="P21" s="58"/>
      <c r="Q21" s="59">
        <f t="shared" si="9"/>
        <v>0</v>
      </c>
      <c r="R21" s="60">
        <f t="shared" si="10"/>
        <v>1</v>
      </c>
      <c r="S21" s="59">
        <f t="shared" si="11"/>
        <v>284.75</v>
      </c>
      <c r="T21" s="61">
        <f t="shared" si="12"/>
        <v>0</v>
      </c>
      <c r="U21" s="62">
        <f t="shared" si="13"/>
        <v>0</v>
      </c>
      <c r="V21" s="62">
        <f t="shared" si="14"/>
        <v>0</v>
      </c>
      <c r="W21" s="62">
        <f t="shared" si="15"/>
        <v>0</v>
      </c>
      <c r="X21" s="62">
        <f t="shared" si="16"/>
        <v>0</v>
      </c>
      <c r="Y21" s="62">
        <f t="shared" si="17"/>
        <v>0</v>
      </c>
      <c r="Z21" s="62">
        <f t="shared" si="18"/>
        <v>0</v>
      </c>
      <c r="AA21" s="63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0">
        <f t="shared" si="19"/>
        <v>1</v>
      </c>
      <c r="AV21" s="65">
        <f t="shared" si="20"/>
        <v>0</v>
      </c>
      <c r="AW21" s="65">
        <f t="shared" si="21"/>
        <v>0</v>
      </c>
      <c r="AX21" s="65">
        <f t="shared" si="22"/>
        <v>0</v>
      </c>
      <c r="AY21" s="65">
        <f t="shared" si="23"/>
        <v>0</v>
      </c>
      <c r="AZ21" s="65">
        <f t="shared" si="24"/>
        <v>0</v>
      </c>
      <c r="BA21" s="60">
        <f t="shared" si="25"/>
        <v>1</v>
      </c>
      <c r="BB21" s="60">
        <f t="shared" si="26"/>
        <v>0</v>
      </c>
      <c r="BC21" s="66">
        <f t="shared" si="27"/>
        <v>0</v>
      </c>
      <c r="BD21" s="66">
        <f t="shared" si="28"/>
        <v>0</v>
      </c>
      <c r="BE21" s="66">
        <f t="shared" si="29"/>
        <v>0</v>
      </c>
      <c r="BF21" s="66">
        <f t="shared" si="30"/>
        <v>0</v>
      </c>
      <c r="BG21" s="66">
        <f t="shared" si="31"/>
        <v>0</v>
      </c>
      <c r="BH21" s="66">
        <f t="shared" si="32"/>
        <v>0</v>
      </c>
      <c r="BI21" s="66">
        <f t="shared" si="33"/>
        <v>0</v>
      </c>
      <c r="BJ21" s="66">
        <f t="shared" si="34"/>
        <v>0</v>
      </c>
      <c r="BK21" s="66">
        <f t="shared" si="35"/>
        <v>0</v>
      </c>
      <c r="BL21" s="66">
        <f t="shared" si="36"/>
        <v>0</v>
      </c>
      <c r="BM21" s="66">
        <f t="shared" si="37"/>
        <v>0</v>
      </c>
      <c r="BN21" s="66">
        <f t="shared" si="38"/>
        <v>0</v>
      </c>
      <c r="BO21" s="66">
        <f t="shared" si="39"/>
        <v>0</v>
      </c>
      <c r="BP21" s="66">
        <f t="shared" si="40"/>
        <v>0</v>
      </c>
      <c r="BQ21" s="66">
        <f t="shared" si="41"/>
        <v>0</v>
      </c>
      <c r="BR21" s="66">
        <f t="shared" si="42"/>
        <v>0</v>
      </c>
      <c r="BS21" s="66">
        <f t="shared" si="43"/>
        <v>0</v>
      </c>
      <c r="BT21" s="66">
        <f t="shared" si="44"/>
        <v>0</v>
      </c>
      <c r="BU21" s="66">
        <f t="shared" si="45"/>
        <v>0</v>
      </c>
      <c r="BV21" s="66">
        <f t="shared" si="46"/>
        <v>0</v>
      </c>
      <c r="BW21" s="64"/>
      <c r="BX21" s="8"/>
    </row>
    <row r="22" spans="1:76" x14ac:dyDescent="0.25">
      <c r="A22" s="53" t="s">
        <v>293</v>
      </c>
      <c r="B22" s="54" t="s">
        <v>65</v>
      </c>
      <c r="C22" s="169" t="s">
        <v>192</v>
      </c>
      <c r="D22" s="56" t="s">
        <v>60</v>
      </c>
      <c r="E22" s="67">
        <v>1195</v>
      </c>
      <c r="F22" s="157">
        <v>4.0999999999999996</v>
      </c>
      <c r="G22" s="57">
        <f t="shared" si="4"/>
        <v>4899.5</v>
      </c>
      <c r="H22" s="58"/>
      <c r="I22" s="59">
        <f t="shared" si="5"/>
        <v>0</v>
      </c>
      <c r="J22" s="58"/>
      <c r="K22" s="59">
        <f t="shared" si="6"/>
        <v>0</v>
      </c>
      <c r="L22" s="58"/>
      <c r="M22" s="59">
        <f t="shared" si="7"/>
        <v>0</v>
      </c>
      <c r="N22" s="58"/>
      <c r="O22" s="59">
        <f t="shared" si="8"/>
        <v>0</v>
      </c>
      <c r="P22" s="58"/>
      <c r="Q22" s="59">
        <f t="shared" si="9"/>
        <v>0</v>
      </c>
      <c r="R22" s="60">
        <f t="shared" si="10"/>
        <v>1195</v>
      </c>
      <c r="S22" s="59">
        <f t="shared" si="11"/>
        <v>4899.5</v>
      </c>
      <c r="T22" s="61">
        <f t="shared" si="12"/>
        <v>0</v>
      </c>
      <c r="U22" s="62">
        <f t="shared" si="13"/>
        <v>0</v>
      </c>
      <c r="V22" s="62">
        <f t="shared" si="14"/>
        <v>0</v>
      </c>
      <c r="W22" s="62">
        <f t="shared" si="15"/>
        <v>0</v>
      </c>
      <c r="X22" s="62">
        <f t="shared" si="16"/>
        <v>0</v>
      </c>
      <c r="Y22" s="62">
        <f t="shared" si="17"/>
        <v>0</v>
      </c>
      <c r="Z22" s="62">
        <f t="shared" si="18"/>
        <v>0</v>
      </c>
      <c r="AA22" s="63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0">
        <f t="shared" si="19"/>
        <v>1195</v>
      </c>
      <c r="AV22" s="65">
        <f t="shared" si="20"/>
        <v>0</v>
      </c>
      <c r="AW22" s="65">
        <f t="shared" si="21"/>
        <v>0</v>
      </c>
      <c r="AX22" s="65">
        <f t="shared" si="22"/>
        <v>0</v>
      </c>
      <c r="AY22" s="65">
        <f t="shared" si="23"/>
        <v>0</v>
      </c>
      <c r="AZ22" s="65">
        <f t="shared" si="24"/>
        <v>0</v>
      </c>
      <c r="BA22" s="60">
        <f t="shared" si="25"/>
        <v>1195</v>
      </c>
      <c r="BB22" s="60">
        <f t="shared" si="26"/>
        <v>0</v>
      </c>
      <c r="BC22" s="66">
        <f t="shared" si="27"/>
        <v>0</v>
      </c>
      <c r="BD22" s="66">
        <f t="shared" si="28"/>
        <v>0</v>
      </c>
      <c r="BE22" s="66">
        <f t="shared" si="29"/>
        <v>0</v>
      </c>
      <c r="BF22" s="66">
        <f t="shared" si="30"/>
        <v>0</v>
      </c>
      <c r="BG22" s="66">
        <f t="shared" si="31"/>
        <v>0</v>
      </c>
      <c r="BH22" s="66">
        <f t="shared" si="32"/>
        <v>0</v>
      </c>
      <c r="BI22" s="66">
        <f t="shared" si="33"/>
        <v>0</v>
      </c>
      <c r="BJ22" s="66">
        <f t="shared" si="34"/>
        <v>0</v>
      </c>
      <c r="BK22" s="66">
        <f t="shared" si="35"/>
        <v>0</v>
      </c>
      <c r="BL22" s="66">
        <f t="shared" si="36"/>
        <v>0</v>
      </c>
      <c r="BM22" s="66">
        <f t="shared" si="37"/>
        <v>0</v>
      </c>
      <c r="BN22" s="66">
        <f t="shared" si="38"/>
        <v>0</v>
      </c>
      <c r="BO22" s="66">
        <f t="shared" si="39"/>
        <v>0</v>
      </c>
      <c r="BP22" s="66">
        <f t="shared" si="40"/>
        <v>0</v>
      </c>
      <c r="BQ22" s="66">
        <f t="shared" si="41"/>
        <v>0</v>
      </c>
      <c r="BR22" s="66">
        <f t="shared" si="42"/>
        <v>0</v>
      </c>
      <c r="BS22" s="66">
        <f t="shared" si="43"/>
        <v>0</v>
      </c>
      <c r="BT22" s="66">
        <f t="shared" si="44"/>
        <v>0</v>
      </c>
      <c r="BU22" s="66">
        <f t="shared" si="45"/>
        <v>0</v>
      </c>
      <c r="BV22" s="66">
        <f t="shared" si="46"/>
        <v>0</v>
      </c>
      <c r="BW22" s="64"/>
      <c r="BX22" s="8"/>
    </row>
    <row r="23" spans="1:76" s="181" customFormat="1" x14ac:dyDescent="0.25">
      <c r="A23" s="171" t="s">
        <v>112</v>
      </c>
      <c r="B23" s="172" t="s">
        <v>66</v>
      </c>
      <c r="C23" s="173" t="s">
        <v>193</v>
      </c>
      <c r="D23" s="174"/>
      <c r="E23" s="174"/>
      <c r="F23" s="174"/>
      <c r="G23" s="175">
        <f>SUM(G24:G32)</f>
        <v>0</v>
      </c>
      <c r="H23" s="176"/>
      <c r="I23" s="177">
        <f t="shared" si="5"/>
        <v>0</v>
      </c>
      <c r="J23" s="176"/>
      <c r="K23" s="177">
        <f t="shared" si="6"/>
        <v>0</v>
      </c>
      <c r="L23" s="176"/>
      <c r="M23" s="177">
        <f t="shared" si="7"/>
        <v>0</v>
      </c>
      <c r="N23" s="176"/>
      <c r="O23" s="177">
        <f t="shared" si="8"/>
        <v>0</v>
      </c>
      <c r="P23" s="176"/>
      <c r="Q23" s="177">
        <f t="shared" si="9"/>
        <v>0</v>
      </c>
      <c r="R23" s="178"/>
      <c r="S23" s="175">
        <f>SUM(S24:S32)</f>
        <v>0</v>
      </c>
      <c r="T23" s="175"/>
      <c r="U23" s="175"/>
      <c r="V23" s="175"/>
      <c r="W23" s="175"/>
      <c r="X23" s="175"/>
      <c r="Y23" s="175"/>
      <c r="Z23" s="179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80" t="str">
        <f t="shared" si="19"/>
        <v/>
      </c>
      <c r="AV23" s="176">
        <f t="shared" si="20"/>
        <v>0</v>
      </c>
      <c r="AW23" s="176">
        <f t="shared" si="21"/>
        <v>0</v>
      </c>
      <c r="AX23" s="176">
        <f t="shared" si="22"/>
        <v>0</v>
      </c>
      <c r="AY23" s="176">
        <f t="shared" si="23"/>
        <v>0</v>
      </c>
      <c r="AZ23" s="176">
        <f t="shared" si="24"/>
        <v>0</v>
      </c>
      <c r="BA23" s="180">
        <f t="shared" si="25"/>
        <v>0</v>
      </c>
      <c r="BB23" s="180">
        <f t="shared" si="26"/>
        <v>0</v>
      </c>
      <c r="BC23" s="175">
        <f>SUM(BC24:BC32)</f>
        <v>0</v>
      </c>
      <c r="BD23" s="175">
        <f t="shared" si="28"/>
        <v>0</v>
      </c>
      <c r="BE23" s="175">
        <f t="shared" si="29"/>
        <v>0</v>
      </c>
      <c r="BF23" s="175">
        <f t="shared" si="30"/>
        <v>0</v>
      </c>
      <c r="BG23" s="175">
        <f t="shared" si="31"/>
        <v>0</v>
      </c>
      <c r="BH23" s="175">
        <f t="shared" si="32"/>
        <v>0</v>
      </c>
      <c r="BI23" s="175">
        <f t="shared" si="33"/>
        <v>0</v>
      </c>
      <c r="BJ23" s="175">
        <f t="shared" si="34"/>
        <v>0</v>
      </c>
      <c r="BK23" s="175">
        <f t="shared" si="35"/>
        <v>0</v>
      </c>
      <c r="BL23" s="175">
        <f t="shared" si="36"/>
        <v>0</v>
      </c>
      <c r="BM23" s="175">
        <f t="shared" si="37"/>
        <v>0</v>
      </c>
      <c r="BN23" s="175">
        <f t="shared" si="38"/>
        <v>0</v>
      </c>
      <c r="BO23" s="175">
        <f t="shared" si="39"/>
        <v>0</v>
      </c>
      <c r="BP23" s="175">
        <f t="shared" si="40"/>
        <v>0</v>
      </c>
      <c r="BQ23" s="175">
        <f t="shared" si="41"/>
        <v>0</v>
      </c>
      <c r="BR23" s="175">
        <f t="shared" si="42"/>
        <v>0</v>
      </c>
      <c r="BS23" s="175">
        <f t="shared" si="43"/>
        <v>0</v>
      </c>
      <c r="BT23" s="175">
        <f t="shared" si="44"/>
        <v>0</v>
      </c>
      <c r="BU23" s="175">
        <f t="shared" si="45"/>
        <v>0</v>
      </c>
      <c r="BV23" s="175">
        <f t="shared" si="46"/>
        <v>0</v>
      </c>
      <c r="BW23" s="176"/>
      <c r="BX23" s="182"/>
    </row>
    <row r="24" spans="1:76" x14ac:dyDescent="0.25">
      <c r="A24" s="53" t="s">
        <v>127</v>
      </c>
      <c r="B24" s="164" t="s">
        <v>118</v>
      </c>
      <c r="C24" s="165" t="s">
        <v>194</v>
      </c>
      <c r="D24" s="56" t="s">
        <v>124</v>
      </c>
      <c r="E24" s="67">
        <v>0</v>
      </c>
      <c r="F24" s="157">
        <v>14.36</v>
      </c>
      <c r="G24" s="57">
        <f t="shared" si="4"/>
        <v>0</v>
      </c>
      <c r="H24" s="58"/>
      <c r="I24" s="59">
        <f t="shared" si="5"/>
        <v>0</v>
      </c>
      <c r="J24" s="58"/>
      <c r="K24" s="59">
        <f t="shared" si="6"/>
        <v>0</v>
      </c>
      <c r="L24" s="58"/>
      <c r="M24" s="59">
        <f t="shared" si="7"/>
        <v>0</v>
      </c>
      <c r="N24" s="58"/>
      <c r="O24" s="59">
        <f t="shared" si="8"/>
        <v>0</v>
      </c>
      <c r="P24" s="58"/>
      <c r="Q24" s="59">
        <f t="shared" si="9"/>
        <v>0</v>
      </c>
      <c r="R24" s="60">
        <f t="shared" si="10"/>
        <v>0</v>
      </c>
      <c r="S24" s="59">
        <f t="shared" si="11"/>
        <v>0</v>
      </c>
      <c r="T24" s="61" t="str">
        <f t="shared" si="12"/>
        <v/>
      </c>
      <c r="U24" s="62">
        <f t="shared" si="13"/>
        <v>0</v>
      </c>
      <c r="V24" s="62">
        <f t="shared" si="14"/>
        <v>0</v>
      </c>
      <c r="W24" s="62">
        <f t="shared" si="15"/>
        <v>0</v>
      </c>
      <c r="X24" s="62">
        <f t="shared" si="16"/>
        <v>0</v>
      </c>
      <c r="Y24" s="62">
        <f t="shared" si="17"/>
        <v>0</v>
      </c>
      <c r="Z24" s="62" t="str">
        <f t="shared" si="18"/>
        <v>suprimido</v>
      </c>
      <c r="AA24" s="63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0" t="str">
        <f t="shared" si="19"/>
        <v>suprimido</v>
      </c>
      <c r="AV24" s="65">
        <f t="shared" si="20"/>
        <v>0</v>
      </c>
      <c r="AW24" s="65">
        <f t="shared" si="21"/>
        <v>0</v>
      </c>
      <c r="AX24" s="65">
        <f t="shared" si="22"/>
        <v>0</v>
      </c>
      <c r="AY24" s="65">
        <f t="shared" si="23"/>
        <v>0</v>
      </c>
      <c r="AZ24" s="65">
        <f t="shared" si="24"/>
        <v>0</v>
      </c>
      <c r="BA24" s="60">
        <f t="shared" si="25"/>
        <v>0</v>
      </c>
      <c r="BB24" s="60">
        <f t="shared" si="26"/>
        <v>0</v>
      </c>
      <c r="BC24" s="66">
        <f t="shared" si="27"/>
        <v>0</v>
      </c>
      <c r="BD24" s="66">
        <f t="shared" si="28"/>
        <v>0</v>
      </c>
      <c r="BE24" s="66">
        <f t="shared" si="29"/>
        <v>0</v>
      </c>
      <c r="BF24" s="66">
        <f t="shared" si="30"/>
        <v>0</v>
      </c>
      <c r="BG24" s="66">
        <f t="shared" si="31"/>
        <v>0</v>
      </c>
      <c r="BH24" s="66">
        <f t="shared" si="32"/>
        <v>0</v>
      </c>
      <c r="BI24" s="66">
        <f t="shared" si="33"/>
        <v>0</v>
      </c>
      <c r="BJ24" s="66">
        <f t="shared" si="34"/>
        <v>0</v>
      </c>
      <c r="BK24" s="66">
        <f t="shared" si="35"/>
        <v>0</v>
      </c>
      <c r="BL24" s="66">
        <f t="shared" si="36"/>
        <v>0</v>
      </c>
      <c r="BM24" s="66">
        <f t="shared" si="37"/>
        <v>0</v>
      </c>
      <c r="BN24" s="66">
        <f t="shared" si="38"/>
        <v>0</v>
      </c>
      <c r="BO24" s="66">
        <f t="shared" si="39"/>
        <v>0</v>
      </c>
      <c r="BP24" s="66">
        <f t="shared" si="40"/>
        <v>0</v>
      </c>
      <c r="BQ24" s="66">
        <f t="shared" si="41"/>
        <v>0</v>
      </c>
      <c r="BR24" s="66">
        <f t="shared" si="42"/>
        <v>0</v>
      </c>
      <c r="BS24" s="66">
        <f t="shared" si="43"/>
        <v>0</v>
      </c>
      <c r="BT24" s="66">
        <f t="shared" si="44"/>
        <v>0</v>
      </c>
      <c r="BU24" s="66">
        <f t="shared" si="45"/>
        <v>0</v>
      </c>
      <c r="BV24" s="66">
        <f t="shared" si="46"/>
        <v>0</v>
      </c>
      <c r="BW24" s="64"/>
      <c r="BX24" s="8"/>
    </row>
    <row r="25" spans="1:76" x14ac:dyDescent="0.25">
      <c r="A25" s="53" t="s">
        <v>128</v>
      </c>
      <c r="B25" s="164" t="s">
        <v>119</v>
      </c>
      <c r="C25" s="165" t="s">
        <v>129</v>
      </c>
      <c r="D25" s="56" t="s">
        <v>60</v>
      </c>
      <c r="E25" s="67">
        <v>0</v>
      </c>
      <c r="F25" s="157">
        <v>45.4</v>
      </c>
      <c r="G25" s="57">
        <f t="shared" si="4"/>
        <v>0</v>
      </c>
      <c r="H25" s="58"/>
      <c r="I25" s="59">
        <f t="shared" si="5"/>
        <v>0</v>
      </c>
      <c r="J25" s="58"/>
      <c r="K25" s="59">
        <f t="shared" si="6"/>
        <v>0</v>
      </c>
      <c r="L25" s="58"/>
      <c r="M25" s="59">
        <f t="shared" si="7"/>
        <v>0</v>
      </c>
      <c r="N25" s="58"/>
      <c r="O25" s="59">
        <f t="shared" si="8"/>
        <v>0</v>
      </c>
      <c r="P25" s="58"/>
      <c r="Q25" s="59">
        <f t="shared" si="9"/>
        <v>0</v>
      </c>
      <c r="R25" s="60">
        <f t="shared" si="10"/>
        <v>0</v>
      </c>
      <c r="S25" s="59">
        <f t="shared" si="11"/>
        <v>0</v>
      </c>
      <c r="T25" s="61" t="str">
        <f t="shared" si="12"/>
        <v/>
      </c>
      <c r="U25" s="62">
        <f t="shared" si="13"/>
        <v>0</v>
      </c>
      <c r="V25" s="62">
        <f t="shared" si="14"/>
        <v>0</v>
      </c>
      <c r="W25" s="62">
        <f t="shared" si="15"/>
        <v>0</v>
      </c>
      <c r="X25" s="62">
        <f t="shared" si="16"/>
        <v>0</v>
      </c>
      <c r="Y25" s="62">
        <f t="shared" si="17"/>
        <v>0</v>
      </c>
      <c r="Z25" s="62" t="str">
        <f t="shared" si="18"/>
        <v>suprimido</v>
      </c>
      <c r="AA25" s="63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0" t="str">
        <f t="shared" si="19"/>
        <v>suprimido</v>
      </c>
      <c r="AV25" s="65">
        <f t="shared" si="20"/>
        <v>0</v>
      </c>
      <c r="AW25" s="65">
        <f t="shared" si="21"/>
        <v>0</v>
      </c>
      <c r="AX25" s="65">
        <f t="shared" si="22"/>
        <v>0</v>
      </c>
      <c r="AY25" s="65">
        <f t="shared" si="23"/>
        <v>0</v>
      </c>
      <c r="AZ25" s="65">
        <f t="shared" si="24"/>
        <v>0</v>
      </c>
      <c r="BA25" s="60">
        <f t="shared" si="25"/>
        <v>0</v>
      </c>
      <c r="BB25" s="60">
        <f t="shared" si="26"/>
        <v>0</v>
      </c>
      <c r="BC25" s="66">
        <f t="shared" si="27"/>
        <v>0</v>
      </c>
      <c r="BD25" s="66">
        <f t="shared" si="28"/>
        <v>0</v>
      </c>
      <c r="BE25" s="66">
        <f t="shared" si="29"/>
        <v>0</v>
      </c>
      <c r="BF25" s="66">
        <f t="shared" si="30"/>
        <v>0</v>
      </c>
      <c r="BG25" s="66">
        <f t="shared" si="31"/>
        <v>0</v>
      </c>
      <c r="BH25" s="66">
        <f t="shared" si="32"/>
        <v>0</v>
      </c>
      <c r="BI25" s="66">
        <f t="shared" si="33"/>
        <v>0</v>
      </c>
      <c r="BJ25" s="66">
        <f t="shared" si="34"/>
        <v>0</v>
      </c>
      <c r="BK25" s="66">
        <f t="shared" si="35"/>
        <v>0</v>
      </c>
      <c r="BL25" s="66">
        <f t="shared" si="36"/>
        <v>0</v>
      </c>
      <c r="BM25" s="66">
        <f t="shared" si="37"/>
        <v>0</v>
      </c>
      <c r="BN25" s="66">
        <f t="shared" si="38"/>
        <v>0</v>
      </c>
      <c r="BO25" s="66">
        <f t="shared" si="39"/>
        <v>0</v>
      </c>
      <c r="BP25" s="66">
        <f t="shared" si="40"/>
        <v>0</v>
      </c>
      <c r="BQ25" s="66">
        <f t="shared" si="41"/>
        <v>0</v>
      </c>
      <c r="BR25" s="66">
        <f t="shared" si="42"/>
        <v>0</v>
      </c>
      <c r="BS25" s="66">
        <f t="shared" si="43"/>
        <v>0</v>
      </c>
      <c r="BT25" s="66">
        <f t="shared" si="44"/>
        <v>0</v>
      </c>
      <c r="BU25" s="66">
        <f t="shared" si="45"/>
        <v>0</v>
      </c>
      <c r="BV25" s="66">
        <f t="shared" si="46"/>
        <v>0</v>
      </c>
      <c r="BW25" s="64"/>
      <c r="BX25" s="8"/>
    </row>
    <row r="26" spans="1:76" ht="42.75" x14ac:dyDescent="0.25">
      <c r="A26" s="53">
        <v>84214</v>
      </c>
      <c r="B26" s="164" t="s">
        <v>120</v>
      </c>
      <c r="C26" s="165" t="s">
        <v>130</v>
      </c>
      <c r="D26" s="56" t="s">
        <v>60</v>
      </c>
      <c r="E26" s="67">
        <v>0</v>
      </c>
      <c r="F26" s="157">
        <v>35.96</v>
      </c>
      <c r="G26" s="57">
        <f t="shared" si="4"/>
        <v>0</v>
      </c>
      <c r="H26" s="58"/>
      <c r="I26" s="59">
        <f t="shared" si="5"/>
        <v>0</v>
      </c>
      <c r="J26" s="58"/>
      <c r="K26" s="59">
        <f t="shared" si="6"/>
        <v>0</v>
      </c>
      <c r="L26" s="58"/>
      <c r="M26" s="59">
        <f t="shared" si="7"/>
        <v>0</v>
      </c>
      <c r="N26" s="58"/>
      <c r="O26" s="59">
        <f t="shared" si="8"/>
        <v>0</v>
      </c>
      <c r="P26" s="58"/>
      <c r="Q26" s="59">
        <f t="shared" si="9"/>
        <v>0</v>
      </c>
      <c r="R26" s="60">
        <f t="shared" si="10"/>
        <v>0</v>
      </c>
      <c r="S26" s="59">
        <f t="shared" si="11"/>
        <v>0</v>
      </c>
      <c r="T26" s="61" t="str">
        <f t="shared" si="12"/>
        <v/>
      </c>
      <c r="U26" s="62">
        <f t="shared" si="13"/>
        <v>0</v>
      </c>
      <c r="V26" s="62">
        <f t="shared" si="14"/>
        <v>0</v>
      </c>
      <c r="W26" s="62">
        <f t="shared" si="15"/>
        <v>0</v>
      </c>
      <c r="X26" s="62">
        <f t="shared" si="16"/>
        <v>0</v>
      </c>
      <c r="Y26" s="62">
        <f t="shared" si="17"/>
        <v>0</v>
      </c>
      <c r="Z26" s="62" t="str">
        <f t="shared" si="18"/>
        <v>suprimido</v>
      </c>
      <c r="AA26" s="63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0" t="str">
        <f t="shared" si="19"/>
        <v>suprimido</v>
      </c>
      <c r="AV26" s="65">
        <f t="shared" si="20"/>
        <v>0</v>
      </c>
      <c r="AW26" s="65">
        <f t="shared" si="21"/>
        <v>0</v>
      </c>
      <c r="AX26" s="65">
        <f t="shared" si="22"/>
        <v>0</v>
      </c>
      <c r="AY26" s="65">
        <f t="shared" si="23"/>
        <v>0</v>
      </c>
      <c r="AZ26" s="65">
        <f t="shared" si="24"/>
        <v>0</v>
      </c>
      <c r="BA26" s="60">
        <f t="shared" si="25"/>
        <v>0</v>
      </c>
      <c r="BB26" s="60">
        <f t="shared" si="26"/>
        <v>0</v>
      </c>
      <c r="BC26" s="66">
        <f t="shared" si="27"/>
        <v>0</v>
      </c>
      <c r="BD26" s="66">
        <f t="shared" si="28"/>
        <v>0</v>
      </c>
      <c r="BE26" s="66">
        <f t="shared" si="29"/>
        <v>0</v>
      </c>
      <c r="BF26" s="66">
        <f t="shared" si="30"/>
        <v>0</v>
      </c>
      <c r="BG26" s="66">
        <f t="shared" si="31"/>
        <v>0</v>
      </c>
      <c r="BH26" s="66">
        <f t="shared" si="32"/>
        <v>0</v>
      </c>
      <c r="BI26" s="66">
        <f t="shared" si="33"/>
        <v>0</v>
      </c>
      <c r="BJ26" s="66">
        <f t="shared" si="34"/>
        <v>0</v>
      </c>
      <c r="BK26" s="66">
        <f t="shared" si="35"/>
        <v>0</v>
      </c>
      <c r="BL26" s="66">
        <f t="shared" si="36"/>
        <v>0</v>
      </c>
      <c r="BM26" s="66">
        <f t="shared" si="37"/>
        <v>0</v>
      </c>
      <c r="BN26" s="66">
        <f t="shared" si="38"/>
        <v>0</v>
      </c>
      <c r="BO26" s="66">
        <f t="shared" si="39"/>
        <v>0</v>
      </c>
      <c r="BP26" s="66">
        <f t="shared" si="40"/>
        <v>0</v>
      </c>
      <c r="BQ26" s="66">
        <f t="shared" si="41"/>
        <v>0</v>
      </c>
      <c r="BR26" s="66">
        <f t="shared" si="42"/>
        <v>0</v>
      </c>
      <c r="BS26" s="66">
        <f t="shared" si="43"/>
        <v>0</v>
      </c>
      <c r="BT26" s="66">
        <f t="shared" si="44"/>
        <v>0</v>
      </c>
      <c r="BU26" s="66">
        <f t="shared" si="45"/>
        <v>0</v>
      </c>
      <c r="BV26" s="66">
        <f t="shared" si="46"/>
        <v>0</v>
      </c>
      <c r="BW26" s="64"/>
      <c r="BX26" s="8"/>
    </row>
    <row r="27" spans="1:76" x14ac:dyDescent="0.25">
      <c r="A27" s="53" t="s">
        <v>131</v>
      </c>
      <c r="B27" s="164" t="s">
        <v>121</v>
      </c>
      <c r="C27" s="165" t="s">
        <v>132</v>
      </c>
      <c r="D27" s="56" t="s">
        <v>124</v>
      </c>
      <c r="E27" s="67">
        <v>0</v>
      </c>
      <c r="F27" s="157">
        <v>365.66</v>
      </c>
      <c r="G27" s="57">
        <f t="shared" si="4"/>
        <v>0</v>
      </c>
      <c r="H27" s="58"/>
      <c r="I27" s="59">
        <f t="shared" si="5"/>
        <v>0</v>
      </c>
      <c r="J27" s="58"/>
      <c r="K27" s="59">
        <f t="shared" si="6"/>
        <v>0</v>
      </c>
      <c r="L27" s="58"/>
      <c r="M27" s="59">
        <f t="shared" si="7"/>
        <v>0</v>
      </c>
      <c r="N27" s="58"/>
      <c r="O27" s="59">
        <f t="shared" si="8"/>
        <v>0</v>
      </c>
      <c r="P27" s="58"/>
      <c r="Q27" s="59">
        <f t="shared" si="9"/>
        <v>0</v>
      </c>
      <c r="R27" s="60">
        <f t="shared" si="10"/>
        <v>0</v>
      </c>
      <c r="S27" s="59">
        <f t="shared" si="11"/>
        <v>0</v>
      </c>
      <c r="T27" s="61" t="str">
        <f t="shared" si="12"/>
        <v/>
      </c>
      <c r="U27" s="62">
        <f t="shared" si="13"/>
        <v>0</v>
      </c>
      <c r="V27" s="62">
        <f t="shared" si="14"/>
        <v>0</v>
      </c>
      <c r="W27" s="62">
        <f t="shared" si="15"/>
        <v>0</v>
      </c>
      <c r="X27" s="62">
        <f t="shared" si="16"/>
        <v>0</v>
      </c>
      <c r="Y27" s="62">
        <f t="shared" si="17"/>
        <v>0</v>
      </c>
      <c r="Z27" s="62" t="str">
        <f t="shared" si="18"/>
        <v>suprimido</v>
      </c>
      <c r="AA27" s="63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0" t="str">
        <f t="shared" si="19"/>
        <v>suprimido</v>
      </c>
      <c r="AV27" s="65">
        <f t="shared" si="20"/>
        <v>0</v>
      </c>
      <c r="AW27" s="65">
        <f t="shared" si="21"/>
        <v>0</v>
      </c>
      <c r="AX27" s="65">
        <f t="shared" si="22"/>
        <v>0</v>
      </c>
      <c r="AY27" s="65">
        <f t="shared" si="23"/>
        <v>0</v>
      </c>
      <c r="AZ27" s="65">
        <f t="shared" si="24"/>
        <v>0</v>
      </c>
      <c r="BA27" s="60">
        <f t="shared" si="25"/>
        <v>0</v>
      </c>
      <c r="BB27" s="60">
        <f t="shared" si="26"/>
        <v>0</v>
      </c>
      <c r="BC27" s="66">
        <f t="shared" si="27"/>
        <v>0</v>
      </c>
      <c r="BD27" s="66">
        <f t="shared" si="28"/>
        <v>0</v>
      </c>
      <c r="BE27" s="66">
        <f t="shared" si="29"/>
        <v>0</v>
      </c>
      <c r="BF27" s="66">
        <f t="shared" si="30"/>
        <v>0</v>
      </c>
      <c r="BG27" s="66">
        <f t="shared" si="31"/>
        <v>0</v>
      </c>
      <c r="BH27" s="66">
        <f t="shared" si="32"/>
        <v>0</v>
      </c>
      <c r="BI27" s="66">
        <f t="shared" si="33"/>
        <v>0</v>
      </c>
      <c r="BJ27" s="66">
        <f t="shared" si="34"/>
        <v>0</v>
      </c>
      <c r="BK27" s="66">
        <f t="shared" si="35"/>
        <v>0</v>
      </c>
      <c r="BL27" s="66">
        <f t="shared" si="36"/>
        <v>0</v>
      </c>
      <c r="BM27" s="66">
        <f t="shared" si="37"/>
        <v>0</v>
      </c>
      <c r="BN27" s="66">
        <f t="shared" si="38"/>
        <v>0</v>
      </c>
      <c r="BO27" s="66">
        <f t="shared" si="39"/>
        <v>0</v>
      </c>
      <c r="BP27" s="66">
        <f t="shared" si="40"/>
        <v>0</v>
      </c>
      <c r="BQ27" s="66">
        <f t="shared" si="41"/>
        <v>0</v>
      </c>
      <c r="BR27" s="66">
        <f t="shared" si="42"/>
        <v>0</v>
      </c>
      <c r="BS27" s="66">
        <f t="shared" si="43"/>
        <v>0</v>
      </c>
      <c r="BT27" s="66">
        <f t="shared" si="44"/>
        <v>0</v>
      </c>
      <c r="BU27" s="66">
        <f t="shared" si="45"/>
        <v>0</v>
      </c>
      <c r="BV27" s="66">
        <f t="shared" si="46"/>
        <v>0</v>
      </c>
      <c r="BW27" s="64"/>
      <c r="BX27" s="8"/>
    </row>
    <row r="28" spans="1:76" x14ac:dyDescent="0.25">
      <c r="A28" s="53" t="s">
        <v>133</v>
      </c>
      <c r="B28" s="164" t="s">
        <v>122</v>
      </c>
      <c r="C28" s="165" t="s">
        <v>134</v>
      </c>
      <c r="D28" s="56" t="s">
        <v>124</v>
      </c>
      <c r="E28" s="67">
        <v>0</v>
      </c>
      <c r="F28" s="157">
        <v>17.47</v>
      </c>
      <c r="G28" s="57">
        <f t="shared" si="4"/>
        <v>0</v>
      </c>
      <c r="H28" s="58"/>
      <c r="I28" s="59">
        <f t="shared" si="5"/>
        <v>0</v>
      </c>
      <c r="J28" s="58"/>
      <c r="K28" s="59">
        <f t="shared" si="6"/>
        <v>0</v>
      </c>
      <c r="L28" s="58"/>
      <c r="M28" s="59">
        <f t="shared" si="7"/>
        <v>0</v>
      </c>
      <c r="N28" s="58"/>
      <c r="O28" s="59">
        <f t="shared" si="8"/>
        <v>0</v>
      </c>
      <c r="P28" s="58"/>
      <c r="Q28" s="59">
        <f t="shared" si="9"/>
        <v>0</v>
      </c>
      <c r="R28" s="60">
        <f t="shared" si="10"/>
        <v>0</v>
      </c>
      <c r="S28" s="59">
        <f t="shared" si="11"/>
        <v>0</v>
      </c>
      <c r="T28" s="61" t="str">
        <f t="shared" si="12"/>
        <v/>
      </c>
      <c r="U28" s="62">
        <f t="shared" si="13"/>
        <v>0</v>
      </c>
      <c r="V28" s="62">
        <f t="shared" si="14"/>
        <v>0</v>
      </c>
      <c r="W28" s="62">
        <f t="shared" si="15"/>
        <v>0</v>
      </c>
      <c r="X28" s="62">
        <f t="shared" si="16"/>
        <v>0</v>
      </c>
      <c r="Y28" s="62">
        <f t="shared" si="17"/>
        <v>0</v>
      </c>
      <c r="Z28" s="62" t="str">
        <f t="shared" si="18"/>
        <v>suprimido</v>
      </c>
      <c r="AA28" s="63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0" t="str">
        <f t="shared" si="19"/>
        <v>suprimido</v>
      </c>
      <c r="AV28" s="65">
        <f t="shared" si="20"/>
        <v>0</v>
      </c>
      <c r="AW28" s="65">
        <f t="shared" si="21"/>
        <v>0</v>
      </c>
      <c r="AX28" s="65">
        <f t="shared" si="22"/>
        <v>0</v>
      </c>
      <c r="AY28" s="65">
        <f t="shared" si="23"/>
        <v>0</v>
      </c>
      <c r="AZ28" s="65">
        <f t="shared" si="24"/>
        <v>0</v>
      </c>
      <c r="BA28" s="60">
        <f t="shared" si="25"/>
        <v>0</v>
      </c>
      <c r="BB28" s="60">
        <f t="shared" si="26"/>
        <v>0</v>
      </c>
      <c r="BC28" s="66">
        <f t="shared" si="27"/>
        <v>0</v>
      </c>
      <c r="BD28" s="66">
        <f t="shared" si="28"/>
        <v>0</v>
      </c>
      <c r="BE28" s="66">
        <f t="shared" si="29"/>
        <v>0</v>
      </c>
      <c r="BF28" s="66">
        <f t="shared" si="30"/>
        <v>0</v>
      </c>
      <c r="BG28" s="66">
        <f t="shared" si="31"/>
        <v>0</v>
      </c>
      <c r="BH28" s="66">
        <f t="shared" si="32"/>
        <v>0</v>
      </c>
      <c r="BI28" s="66">
        <f t="shared" si="33"/>
        <v>0</v>
      </c>
      <c r="BJ28" s="66">
        <f t="shared" si="34"/>
        <v>0</v>
      </c>
      <c r="BK28" s="66">
        <f t="shared" si="35"/>
        <v>0</v>
      </c>
      <c r="BL28" s="66">
        <f t="shared" si="36"/>
        <v>0</v>
      </c>
      <c r="BM28" s="66">
        <f t="shared" si="37"/>
        <v>0</v>
      </c>
      <c r="BN28" s="66">
        <f t="shared" si="38"/>
        <v>0</v>
      </c>
      <c r="BO28" s="66">
        <f t="shared" si="39"/>
        <v>0</v>
      </c>
      <c r="BP28" s="66">
        <f t="shared" si="40"/>
        <v>0</v>
      </c>
      <c r="BQ28" s="66">
        <f t="shared" si="41"/>
        <v>0</v>
      </c>
      <c r="BR28" s="66">
        <f t="shared" si="42"/>
        <v>0</v>
      </c>
      <c r="BS28" s="66">
        <f t="shared" si="43"/>
        <v>0</v>
      </c>
      <c r="BT28" s="66">
        <f t="shared" si="44"/>
        <v>0</v>
      </c>
      <c r="BU28" s="66">
        <f t="shared" si="45"/>
        <v>0</v>
      </c>
      <c r="BV28" s="66">
        <f t="shared" si="46"/>
        <v>0</v>
      </c>
      <c r="BW28" s="64"/>
      <c r="BX28" s="8"/>
    </row>
    <row r="29" spans="1:76" x14ac:dyDescent="0.25">
      <c r="A29" s="53" t="s">
        <v>135</v>
      </c>
      <c r="B29" s="164" t="s">
        <v>123</v>
      </c>
      <c r="C29" s="165" t="s">
        <v>136</v>
      </c>
      <c r="D29" s="56" t="s">
        <v>124</v>
      </c>
      <c r="E29" s="67">
        <v>0</v>
      </c>
      <c r="F29" s="157">
        <v>17.47</v>
      </c>
      <c r="G29" s="57">
        <f t="shared" si="4"/>
        <v>0</v>
      </c>
      <c r="H29" s="58"/>
      <c r="I29" s="59">
        <f t="shared" si="5"/>
        <v>0</v>
      </c>
      <c r="J29" s="58"/>
      <c r="K29" s="59">
        <f t="shared" si="6"/>
        <v>0</v>
      </c>
      <c r="L29" s="58"/>
      <c r="M29" s="59">
        <f t="shared" si="7"/>
        <v>0</v>
      </c>
      <c r="N29" s="58"/>
      <c r="O29" s="59">
        <f t="shared" si="8"/>
        <v>0</v>
      </c>
      <c r="P29" s="58"/>
      <c r="Q29" s="59">
        <f t="shared" si="9"/>
        <v>0</v>
      </c>
      <c r="R29" s="60">
        <f t="shared" si="10"/>
        <v>0</v>
      </c>
      <c r="S29" s="59">
        <f t="shared" si="11"/>
        <v>0</v>
      </c>
      <c r="T29" s="61" t="str">
        <f t="shared" si="12"/>
        <v/>
      </c>
      <c r="U29" s="62">
        <f t="shared" si="13"/>
        <v>0</v>
      </c>
      <c r="V29" s="62">
        <f t="shared" si="14"/>
        <v>0</v>
      </c>
      <c r="W29" s="62">
        <f t="shared" si="15"/>
        <v>0</v>
      </c>
      <c r="X29" s="62">
        <f t="shared" si="16"/>
        <v>0</v>
      </c>
      <c r="Y29" s="62">
        <f t="shared" si="17"/>
        <v>0</v>
      </c>
      <c r="Z29" s="62" t="str">
        <f t="shared" si="18"/>
        <v>suprimido</v>
      </c>
      <c r="AA29" s="63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0" t="str">
        <f t="shared" si="19"/>
        <v>suprimido</v>
      </c>
      <c r="AV29" s="65">
        <f t="shared" si="20"/>
        <v>0</v>
      </c>
      <c r="AW29" s="65">
        <f t="shared" si="21"/>
        <v>0</v>
      </c>
      <c r="AX29" s="65">
        <f t="shared" si="22"/>
        <v>0</v>
      </c>
      <c r="AY29" s="65">
        <f t="shared" si="23"/>
        <v>0</v>
      </c>
      <c r="AZ29" s="65">
        <f t="shared" si="24"/>
        <v>0</v>
      </c>
      <c r="BA29" s="60">
        <f t="shared" si="25"/>
        <v>0</v>
      </c>
      <c r="BB29" s="60">
        <f t="shared" si="26"/>
        <v>0</v>
      </c>
      <c r="BC29" s="66">
        <f t="shared" si="27"/>
        <v>0</v>
      </c>
      <c r="BD29" s="66">
        <f t="shared" si="28"/>
        <v>0</v>
      </c>
      <c r="BE29" s="66">
        <f t="shared" si="29"/>
        <v>0</v>
      </c>
      <c r="BF29" s="66">
        <f t="shared" si="30"/>
        <v>0</v>
      </c>
      <c r="BG29" s="66">
        <f t="shared" si="31"/>
        <v>0</v>
      </c>
      <c r="BH29" s="66">
        <f t="shared" si="32"/>
        <v>0</v>
      </c>
      <c r="BI29" s="66">
        <f t="shared" si="33"/>
        <v>0</v>
      </c>
      <c r="BJ29" s="66">
        <f t="shared" si="34"/>
        <v>0</v>
      </c>
      <c r="BK29" s="66">
        <f t="shared" si="35"/>
        <v>0</v>
      </c>
      <c r="BL29" s="66">
        <f t="shared" si="36"/>
        <v>0</v>
      </c>
      <c r="BM29" s="66">
        <f t="shared" si="37"/>
        <v>0</v>
      </c>
      <c r="BN29" s="66">
        <f t="shared" si="38"/>
        <v>0</v>
      </c>
      <c r="BO29" s="66">
        <f t="shared" si="39"/>
        <v>0</v>
      </c>
      <c r="BP29" s="66">
        <f t="shared" si="40"/>
        <v>0</v>
      </c>
      <c r="BQ29" s="66">
        <f t="shared" si="41"/>
        <v>0</v>
      </c>
      <c r="BR29" s="66">
        <f t="shared" si="42"/>
        <v>0</v>
      </c>
      <c r="BS29" s="66">
        <f t="shared" si="43"/>
        <v>0</v>
      </c>
      <c r="BT29" s="66">
        <f t="shared" si="44"/>
        <v>0</v>
      </c>
      <c r="BU29" s="66">
        <f t="shared" si="45"/>
        <v>0</v>
      </c>
      <c r="BV29" s="66">
        <f t="shared" si="46"/>
        <v>0</v>
      </c>
      <c r="BW29" s="64"/>
      <c r="BX29" s="8"/>
    </row>
    <row r="30" spans="1:76" ht="28.5" x14ac:dyDescent="0.25">
      <c r="A30" s="53" t="s">
        <v>137</v>
      </c>
      <c r="B30" s="164" t="s">
        <v>125</v>
      </c>
      <c r="C30" s="165" t="s">
        <v>198</v>
      </c>
      <c r="D30" s="56" t="s">
        <v>138</v>
      </c>
      <c r="E30" s="67">
        <v>0</v>
      </c>
      <c r="F30" s="157">
        <v>5.28</v>
      </c>
      <c r="G30" s="57">
        <f t="shared" si="4"/>
        <v>0</v>
      </c>
      <c r="H30" s="58"/>
      <c r="I30" s="59">
        <f t="shared" si="5"/>
        <v>0</v>
      </c>
      <c r="J30" s="58"/>
      <c r="K30" s="59">
        <f t="shared" si="6"/>
        <v>0</v>
      </c>
      <c r="L30" s="58"/>
      <c r="M30" s="59">
        <f t="shared" si="7"/>
        <v>0</v>
      </c>
      <c r="N30" s="58"/>
      <c r="O30" s="59">
        <f t="shared" si="8"/>
        <v>0</v>
      </c>
      <c r="P30" s="58"/>
      <c r="Q30" s="59">
        <f t="shared" si="9"/>
        <v>0</v>
      </c>
      <c r="R30" s="60">
        <f t="shared" si="10"/>
        <v>0</v>
      </c>
      <c r="S30" s="59">
        <f t="shared" si="11"/>
        <v>0</v>
      </c>
      <c r="T30" s="61" t="str">
        <f t="shared" si="12"/>
        <v/>
      </c>
      <c r="U30" s="62">
        <f t="shared" si="13"/>
        <v>0</v>
      </c>
      <c r="V30" s="62">
        <f t="shared" si="14"/>
        <v>0</v>
      </c>
      <c r="W30" s="62">
        <f t="shared" si="15"/>
        <v>0</v>
      </c>
      <c r="X30" s="62">
        <f t="shared" si="16"/>
        <v>0</v>
      </c>
      <c r="Y30" s="62">
        <f t="shared" si="17"/>
        <v>0</v>
      </c>
      <c r="Z30" s="62" t="str">
        <f t="shared" si="18"/>
        <v>suprimido</v>
      </c>
      <c r="AA30" s="63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0" t="str">
        <f t="shared" si="19"/>
        <v>suprimido</v>
      </c>
      <c r="AV30" s="65">
        <f t="shared" si="20"/>
        <v>0</v>
      </c>
      <c r="AW30" s="65">
        <f t="shared" si="21"/>
        <v>0</v>
      </c>
      <c r="AX30" s="65">
        <f t="shared" si="22"/>
        <v>0</v>
      </c>
      <c r="AY30" s="65">
        <f t="shared" si="23"/>
        <v>0</v>
      </c>
      <c r="AZ30" s="65">
        <f t="shared" si="24"/>
        <v>0</v>
      </c>
      <c r="BA30" s="60">
        <f t="shared" si="25"/>
        <v>0</v>
      </c>
      <c r="BB30" s="60">
        <f t="shared" si="26"/>
        <v>0</v>
      </c>
      <c r="BC30" s="66">
        <f t="shared" si="27"/>
        <v>0</v>
      </c>
      <c r="BD30" s="66">
        <f t="shared" si="28"/>
        <v>0</v>
      </c>
      <c r="BE30" s="66">
        <f t="shared" si="29"/>
        <v>0</v>
      </c>
      <c r="BF30" s="66">
        <f t="shared" si="30"/>
        <v>0</v>
      </c>
      <c r="BG30" s="66">
        <f t="shared" si="31"/>
        <v>0</v>
      </c>
      <c r="BH30" s="66">
        <f t="shared" si="32"/>
        <v>0</v>
      </c>
      <c r="BI30" s="66">
        <f t="shared" si="33"/>
        <v>0</v>
      </c>
      <c r="BJ30" s="66">
        <f t="shared" si="34"/>
        <v>0</v>
      </c>
      <c r="BK30" s="66">
        <f t="shared" si="35"/>
        <v>0</v>
      </c>
      <c r="BL30" s="66">
        <f t="shared" si="36"/>
        <v>0</v>
      </c>
      <c r="BM30" s="66">
        <f t="shared" si="37"/>
        <v>0</v>
      </c>
      <c r="BN30" s="66">
        <f t="shared" si="38"/>
        <v>0</v>
      </c>
      <c r="BO30" s="66">
        <f t="shared" si="39"/>
        <v>0</v>
      </c>
      <c r="BP30" s="66">
        <f t="shared" si="40"/>
        <v>0</v>
      </c>
      <c r="BQ30" s="66">
        <f t="shared" si="41"/>
        <v>0</v>
      </c>
      <c r="BR30" s="66">
        <f t="shared" si="42"/>
        <v>0</v>
      </c>
      <c r="BS30" s="66">
        <f t="shared" si="43"/>
        <v>0</v>
      </c>
      <c r="BT30" s="66">
        <f t="shared" si="44"/>
        <v>0</v>
      </c>
      <c r="BU30" s="66">
        <f t="shared" si="45"/>
        <v>0</v>
      </c>
      <c r="BV30" s="66">
        <f t="shared" si="46"/>
        <v>0</v>
      </c>
      <c r="BW30" s="64"/>
      <c r="BX30" s="8"/>
    </row>
    <row r="31" spans="1:76" ht="28.5" x14ac:dyDescent="0.25">
      <c r="A31" s="53" t="s">
        <v>139</v>
      </c>
      <c r="B31" s="164" t="s">
        <v>126</v>
      </c>
      <c r="C31" s="165" t="s">
        <v>199</v>
      </c>
      <c r="D31" s="56" t="s">
        <v>138</v>
      </c>
      <c r="E31" s="67">
        <v>0</v>
      </c>
      <c r="F31" s="157">
        <v>6.38</v>
      </c>
      <c r="G31" s="57">
        <f t="shared" si="4"/>
        <v>0</v>
      </c>
      <c r="H31" s="58"/>
      <c r="I31" s="59">
        <f t="shared" si="5"/>
        <v>0</v>
      </c>
      <c r="J31" s="58"/>
      <c r="K31" s="59">
        <f t="shared" si="6"/>
        <v>0</v>
      </c>
      <c r="L31" s="58"/>
      <c r="M31" s="59">
        <f t="shared" si="7"/>
        <v>0</v>
      </c>
      <c r="N31" s="58"/>
      <c r="O31" s="59">
        <f t="shared" si="8"/>
        <v>0</v>
      </c>
      <c r="P31" s="58"/>
      <c r="Q31" s="59">
        <f t="shared" si="9"/>
        <v>0</v>
      </c>
      <c r="R31" s="60">
        <f t="shared" si="10"/>
        <v>0</v>
      </c>
      <c r="S31" s="59">
        <f t="shared" si="11"/>
        <v>0</v>
      </c>
      <c r="T31" s="61" t="str">
        <f t="shared" si="12"/>
        <v/>
      </c>
      <c r="U31" s="62">
        <f t="shared" si="13"/>
        <v>0</v>
      </c>
      <c r="V31" s="62">
        <f t="shared" si="14"/>
        <v>0</v>
      </c>
      <c r="W31" s="62">
        <f t="shared" si="15"/>
        <v>0</v>
      </c>
      <c r="X31" s="62">
        <f t="shared" si="16"/>
        <v>0</v>
      </c>
      <c r="Y31" s="62">
        <f t="shared" si="17"/>
        <v>0</v>
      </c>
      <c r="Z31" s="62" t="str">
        <f t="shared" si="18"/>
        <v>suprimido</v>
      </c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0" t="str">
        <f t="shared" si="19"/>
        <v>suprimido</v>
      </c>
      <c r="AV31" s="65">
        <f t="shared" si="20"/>
        <v>0</v>
      </c>
      <c r="AW31" s="65">
        <f t="shared" si="21"/>
        <v>0</v>
      </c>
      <c r="AX31" s="65">
        <f t="shared" si="22"/>
        <v>0</v>
      </c>
      <c r="AY31" s="65">
        <f t="shared" si="23"/>
        <v>0</v>
      </c>
      <c r="AZ31" s="65">
        <f t="shared" si="24"/>
        <v>0</v>
      </c>
      <c r="BA31" s="60">
        <f t="shared" si="25"/>
        <v>0</v>
      </c>
      <c r="BB31" s="60">
        <f t="shared" si="26"/>
        <v>0</v>
      </c>
      <c r="BC31" s="66">
        <f t="shared" si="27"/>
        <v>0</v>
      </c>
      <c r="BD31" s="66">
        <f t="shared" si="28"/>
        <v>0</v>
      </c>
      <c r="BE31" s="66">
        <f t="shared" si="29"/>
        <v>0</v>
      </c>
      <c r="BF31" s="66">
        <f t="shared" si="30"/>
        <v>0</v>
      </c>
      <c r="BG31" s="66">
        <f t="shared" si="31"/>
        <v>0</v>
      </c>
      <c r="BH31" s="66">
        <f t="shared" si="32"/>
        <v>0</v>
      </c>
      <c r="BI31" s="66">
        <f t="shared" si="33"/>
        <v>0</v>
      </c>
      <c r="BJ31" s="66">
        <f t="shared" si="34"/>
        <v>0</v>
      </c>
      <c r="BK31" s="66">
        <f t="shared" si="35"/>
        <v>0</v>
      </c>
      <c r="BL31" s="66">
        <f t="shared" si="36"/>
        <v>0</v>
      </c>
      <c r="BM31" s="66">
        <f t="shared" si="37"/>
        <v>0</v>
      </c>
      <c r="BN31" s="66">
        <f t="shared" si="38"/>
        <v>0</v>
      </c>
      <c r="BO31" s="66">
        <f t="shared" si="39"/>
        <v>0</v>
      </c>
      <c r="BP31" s="66">
        <f t="shared" si="40"/>
        <v>0</v>
      </c>
      <c r="BQ31" s="66">
        <f t="shared" si="41"/>
        <v>0</v>
      </c>
      <c r="BR31" s="66">
        <f t="shared" si="42"/>
        <v>0</v>
      </c>
      <c r="BS31" s="66">
        <f t="shared" si="43"/>
        <v>0</v>
      </c>
      <c r="BT31" s="66">
        <f t="shared" si="44"/>
        <v>0</v>
      </c>
      <c r="BU31" s="66">
        <f t="shared" si="45"/>
        <v>0</v>
      </c>
      <c r="BV31" s="66">
        <f t="shared" si="46"/>
        <v>0</v>
      </c>
      <c r="BW31" s="64"/>
      <c r="BX31" s="8"/>
    </row>
    <row r="32" spans="1:76" x14ac:dyDescent="0.25">
      <c r="A32" s="53">
        <v>53527</v>
      </c>
      <c r="B32" s="164" t="s">
        <v>185</v>
      </c>
      <c r="C32" s="165" t="s">
        <v>195</v>
      </c>
      <c r="D32" s="56" t="s">
        <v>124</v>
      </c>
      <c r="E32" s="67">
        <v>0</v>
      </c>
      <c r="F32" s="157">
        <v>28.73</v>
      </c>
      <c r="G32" s="57">
        <f t="shared" si="4"/>
        <v>0</v>
      </c>
      <c r="H32" s="58"/>
      <c r="I32" s="59">
        <f t="shared" si="5"/>
        <v>0</v>
      </c>
      <c r="J32" s="58"/>
      <c r="K32" s="59">
        <f t="shared" si="6"/>
        <v>0</v>
      </c>
      <c r="L32" s="58"/>
      <c r="M32" s="59">
        <f t="shared" si="7"/>
        <v>0</v>
      </c>
      <c r="N32" s="58"/>
      <c r="O32" s="59">
        <f t="shared" si="8"/>
        <v>0</v>
      </c>
      <c r="P32" s="58"/>
      <c r="Q32" s="59">
        <f t="shared" si="9"/>
        <v>0</v>
      </c>
      <c r="R32" s="60">
        <f t="shared" si="10"/>
        <v>0</v>
      </c>
      <c r="S32" s="59">
        <f t="shared" si="11"/>
        <v>0</v>
      </c>
      <c r="T32" s="61" t="str">
        <f t="shared" si="12"/>
        <v/>
      </c>
      <c r="U32" s="62">
        <f t="shared" si="13"/>
        <v>0</v>
      </c>
      <c r="V32" s="62">
        <f t="shared" si="14"/>
        <v>0</v>
      </c>
      <c r="W32" s="62">
        <f t="shared" si="15"/>
        <v>0</v>
      </c>
      <c r="X32" s="62">
        <f t="shared" si="16"/>
        <v>0</v>
      </c>
      <c r="Y32" s="62">
        <f t="shared" si="17"/>
        <v>0</v>
      </c>
      <c r="Z32" s="62" t="str">
        <f t="shared" si="18"/>
        <v>suprimido</v>
      </c>
      <c r="AA32" s="63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0" t="str">
        <f t="shared" si="19"/>
        <v>suprimido</v>
      </c>
      <c r="AV32" s="65">
        <f t="shared" si="20"/>
        <v>0</v>
      </c>
      <c r="AW32" s="65">
        <f t="shared" si="21"/>
        <v>0</v>
      </c>
      <c r="AX32" s="65">
        <f t="shared" si="22"/>
        <v>0</v>
      </c>
      <c r="AY32" s="65">
        <f t="shared" si="23"/>
        <v>0</v>
      </c>
      <c r="AZ32" s="65">
        <f t="shared" si="24"/>
        <v>0</v>
      </c>
      <c r="BA32" s="60">
        <f t="shared" si="25"/>
        <v>0</v>
      </c>
      <c r="BB32" s="60">
        <f t="shared" si="26"/>
        <v>0</v>
      </c>
      <c r="BC32" s="66">
        <f t="shared" si="27"/>
        <v>0</v>
      </c>
      <c r="BD32" s="66">
        <f t="shared" si="28"/>
        <v>0</v>
      </c>
      <c r="BE32" s="66">
        <f t="shared" si="29"/>
        <v>0</v>
      </c>
      <c r="BF32" s="66">
        <f t="shared" si="30"/>
        <v>0</v>
      </c>
      <c r="BG32" s="66">
        <f t="shared" si="31"/>
        <v>0</v>
      </c>
      <c r="BH32" s="66">
        <f t="shared" si="32"/>
        <v>0</v>
      </c>
      <c r="BI32" s="66">
        <f t="shared" si="33"/>
        <v>0</v>
      </c>
      <c r="BJ32" s="66">
        <f t="shared" si="34"/>
        <v>0</v>
      </c>
      <c r="BK32" s="66">
        <f t="shared" si="35"/>
        <v>0</v>
      </c>
      <c r="BL32" s="66">
        <f t="shared" si="36"/>
        <v>0</v>
      </c>
      <c r="BM32" s="66">
        <f t="shared" si="37"/>
        <v>0</v>
      </c>
      <c r="BN32" s="66">
        <f t="shared" si="38"/>
        <v>0</v>
      </c>
      <c r="BO32" s="66">
        <f t="shared" si="39"/>
        <v>0</v>
      </c>
      <c r="BP32" s="66">
        <f t="shared" si="40"/>
        <v>0</v>
      </c>
      <c r="BQ32" s="66">
        <f t="shared" si="41"/>
        <v>0</v>
      </c>
      <c r="BR32" s="66">
        <f t="shared" si="42"/>
        <v>0</v>
      </c>
      <c r="BS32" s="66">
        <f t="shared" si="43"/>
        <v>0</v>
      </c>
      <c r="BT32" s="66">
        <f t="shared" si="44"/>
        <v>0</v>
      </c>
      <c r="BU32" s="66">
        <f t="shared" si="45"/>
        <v>0</v>
      </c>
      <c r="BV32" s="66">
        <f t="shared" si="46"/>
        <v>0</v>
      </c>
      <c r="BW32" s="64"/>
      <c r="BX32" s="8"/>
    </row>
    <row r="33" spans="1:76" s="181" customFormat="1" x14ac:dyDescent="0.25">
      <c r="A33" s="171" t="s">
        <v>112</v>
      </c>
      <c r="B33" s="172" t="s">
        <v>67</v>
      </c>
      <c r="C33" s="173" t="s">
        <v>210</v>
      </c>
      <c r="D33" s="174"/>
      <c r="E33" s="174"/>
      <c r="F33" s="174"/>
      <c r="G33" s="175">
        <f>SUM(G34:G36)</f>
        <v>0</v>
      </c>
      <c r="H33" s="176"/>
      <c r="I33" s="177">
        <f t="shared" si="5"/>
        <v>0</v>
      </c>
      <c r="J33" s="176"/>
      <c r="K33" s="177">
        <f t="shared" si="6"/>
        <v>0</v>
      </c>
      <c r="L33" s="176"/>
      <c r="M33" s="177">
        <f t="shared" si="7"/>
        <v>0</v>
      </c>
      <c r="N33" s="176"/>
      <c r="O33" s="177">
        <f t="shared" si="8"/>
        <v>0</v>
      </c>
      <c r="P33" s="176"/>
      <c r="Q33" s="177">
        <f t="shared" si="9"/>
        <v>0</v>
      </c>
      <c r="R33" s="178"/>
      <c r="S33" s="175">
        <f>SUM(S34:S36)</f>
        <v>0</v>
      </c>
      <c r="T33" s="175"/>
      <c r="U33" s="175"/>
      <c r="V33" s="175"/>
      <c r="W33" s="175"/>
      <c r="X33" s="175"/>
      <c r="Y33" s="175"/>
      <c r="Z33" s="179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80" t="str">
        <f t="shared" si="19"/>
        <v/>
      </c>
      <c r="AV33" s="176">
        <f t="shared" si="20"/>
        <v>0</v>
      </c>
      <c r="AW33" s="176">
        <f t="shared" si="21"/>
        <v>0</v>
      </c>
      <c r="AX33" s="176">
        <f t="shared" si="22"/>
        <v>0</v>
      </c>
      <c r="AY33" s="176">
        <f t="shared" si="23"/>
        <v>0</v>
      </c>
      <c r="AZ33" s="176">
        <f t="shared" si="24"/>
        <v>0</v>
      </c>
      <c r="BA33" s="180">
        <f t="shared" si="25"/>
        <v>0</v>
      </c>
      <c r="BB33" s="180">
        <f t="shared" si="26"/>
        <v>0</v>
      </c>
      <c r="BC33" s="175">
        <f>SUM(BC34:BC36)</f>
        <v>0</v>
      </c>
      <c r="BD33" s="175">
        <f t="shared" si="28"/>
        <v>0</v>
      </c>
      <c r="BE33" s="175">
        <f t="shared" si="29"/>
        <v>0</v>
      </c>
      <c r="BF33" s="175">
        <f t="shared" si="30"/>
        <v>0</v>
      </c>
      <c r="BG33" s="175">
        <f t="shared" si="31"/>
        <v>0</v>
      </c>
      <c r="BH33" s="175">
        <f t="shared" si="32"/>
        <v>0</v>
      </c>
      <c r="BI33" s="175">
        <f t="shared" si="33"/>
        <v>0</v>
      </c>
      <c r="BJ33" s="175">
        <f t="shared" si="34"/>
        <v>0</v>
      </c>
      <c r="BK33" s="175">
        <f t="shared" si="35"/>
        <v>0</v>
      </c>
      <c r="BL33" s="175">
        <f t="shared" si="36"/>
        <v>0</v>
      </c>
      <c r="BM33" s="175">
        <f t="shared" si="37"/>
        <v>0</v>
      </c>
      <c r="BN33" s="175">
        <f t="shared" si="38"/>
        <v>0</v>
      </c>
      <c r="BO33" s="175">
        <f t="shared" si="39"/>
        <v>0</v>
      </c>
      <c r="BP33" s="175">
        <f t="shared" si="40"/>
        <v>0</v>
      </c>
      <c r="BQ33" s="175">
        <f t="shared" si="41"/>
        <v>0</v>
      </c>
      <c r="BR33" s="175">
        <f t="shared" si="42"/>
        <v>0</v>
      </c>
      <c r="BS33" s="175">
        <f t="shared" si="43"/>
        <v>0</v>
      </c>
      <c r="BT33" s="175">
        <f t="shared" si="44"/>
        <v>0</v>
      </c>
      <c r="BU33" s="175">
        <f t="shared" si="45"/>
        <v>0</v>
      </c>
      <c r="BV33" s="175">
        <f t="shared" si="46"/>
        <v>0</v>
      </c>
      <c r="BW33" s="176"/>
      <c r="BX33" s="182"/>
    </row>
    <row r="34" spans="1:76" ht="29.25" x14ac:dyDescent="0.25">
      <c r="A34" s="53" t="s">
        <v>142</v>
      </c>
      <c r="B34" s="164" t="s">
        <v>140</v>
      </c>
      <c r="C34" s="165" t="s">
        <v>144</v>
      </c>
      <c r="D34" s="56" t="s">
        <v>60</v>
      </c>
      <c r="E34" s="67">
        <v>0</v>
      </c>
      <c r="F34" s="157">
        <v>26.06</v>
      </c>
      <c r="G34" s="57">
        <f t="shared" si="4"/>
        <v>0</v>
      </c>
      <c r="H34" s="58"/>
      <c r="I34" s="59">
        <f t="shared" si="5"/>
        <v>0</v>
      </c>
      <c r="J34" s="58"/>
      <c r="K34" s="59">
        <f t="shared" si="6"/>
        <v>0</v>
      </c>
      <c r="L34" s="58"/>
      <c r="M34" s="59">
        <f t="shared" si="7"/>
        <v>0</v>
      </c>
      <c r="N34" s="58"/>
      <c r="O34" s="59">
        <f t="shared" si="8"/>
        <v>0</v>
      </c>
      <c r="P34" s="58"/>
      <c r="Q34" s="59">
        <f t="shared" si="9"/>
        <v>0</v>
      </c>
      <c r="R34" s="60">
        <f t="shared" si="10"/>
        <v>0</v>
      </c>
      <c r="S34" s="59">
        <f t="shared" si="11"/>
        <v>0</v>
      </c>
      <c r="T34" s="61" t="str">
        <f t="shared" si="12"/>
        <v/>
      </c>
      <c r="U34" s="62">
        <f t="shared" si="13"/>
        <v>0</v>
      </c>
      <c r="V34" s="62">
        <f t="shared" si="14"/>
        <v>0</v>
      </c>
      <c r="W34" s="62">
        <f t="shared" si="15"/>
        <v>0</v>
      </c>
      <c r="X34" s="62">
        <f t="shared" si="16"/>
        <v>0</v>
      </c>
      <c r="Y34" s="62">
        <f t="shared" si="17"/>
        <v>0</v>
      </c>
      <c r="Z34" s="62" t="str">
        <f t="shared" si="18"/>
        <v>suprimido</v>
      </c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0" t="str">
        <f t="shared" si="19"/>
        <v>suprimido</v>
      </c>
      <c r="AV34" s="65">
        <f t="shared" si="20"/>
        <v>0</v>
      </c>
      <c r="AW34" s="65">
        <f t="shared" si="21"/>
        <v>0</v>
      </c>
      <c r="AX34" s="65">
        <f t="shared" si="22"/>
        <v>0</v>
      </c>
      <c r="AY34" s="65">
        <f t="shared" si="23"/>
        <v>0</v>
      </c>
      <c r="AZ34" s="65">
        <f t="shared" si="24"/>
        <v>0</v>
      </c>
      <c r="BA34" s="60">
        <f t="shared" si="25"/>
        <v>0</v>
      </c>
      <c r="BB34" s="60">
        <f t="shared" si="26"/>
        <v>0</v>
      </c>
      <c r="BC34" s="66">
        <f t="shared" si="27"/>
        <v>0</v>
      </c>
      <c r="BD34" s="66">
        <f t="shared" si="28"/>
        <v>0</v>
      </c>
      <c r="BE34" s="66">
        <f t="shared" si="29"/>
        <v>0</v>
      </c>
      <c r="BF34" s="66">
        <f t="shared" si="30"/>
        <v>0</v>
      </c>
      <c r="BG34" s="66">
        <f t="shared" si="31"/>
        <v>0</v>
      </c>
      <c r="BH34" s="66">
        <f t="shared" si="32"/>
        <v>0</v>
      </c>
      <c r="BI34" s="66">
        <f t="shared" si="33"/>
        <v>0</v>
      </c>
      <c r="BJ34" s="66">
        <f t="shared" si="34"/>
        <v>0</v>
      </c>
      <c r="BK34" s="66">
        <f t="shared" si="35"/>
        <v>0</v>
      </c>
      <c r="BL34" s="66">
        <f t="shared" si="36"/>
        <v>0</v>
      </c>
      <c r="BM34" s="66">
        <f t="shared" si="37"/>
        <v>0</v>
      </c>
      <c r="BN34" s="66">
        <f t="shared" si="38"/>
        <v>0</v>
      </c>
      <c r="BO34" s="66">
        <f t="shared" si="39"/>
        <v>0</v>
      </c>
      <c r="BP34" s="66">
        <f t="shared" si="40"/>
        <v>0</v>
      </c>
      <c r="BQ34" s="66">
        <f t="shared" si="41"/>
        <v>0</v>
      </c>
      <c r="BR34" s="66">
        <f t="shared" si="42"/>
        <v>0</v>
      </c>
      <c r="BS34" s="66">
        <f t="shared" si="43"/>
        <v>0</v>
      </c>
      <c r="BT34" s="66">
        <f t="shared" si="44"/>
        <v>0</v>
      </c>
      <c r="BU34" s="66">
        <f t="shared" si="45"/>
        <v>0</v>
      </c>
      <c r="BV34" s="66">
        <f t="shared" si="46"/>
        <v>0</v>
      </c>
      <c r="BW34" s="64"/>
      <c r="BX34" s="8"/>
    </row>
    <row r="35" spans="1:76" ht="29.25" x14ac:dyDescent="0.25">
      <c r="A35" s="53" t="s">
        <v>145</v>
      </c>
      <c r="B35" s="164" t="s">
        <v>141</v>
      </c>
      <c r="C35" s="165" t="s">
        <v>146</v>
      </c>
      <c r="D35" s="56" t="s">
        <v>60</v>
      </c>
      <c r="E35" s="67">
        <v>0</v>
      </c>
      <c r="F35" s="157">
        <v>3.48</v>
      </c>
      <c r="G35" s="57">
        <f t="shared" si="4"/>
        <v>0</v>
      </c>
      <c r="H35" s="58"/>
      <c r="I35" s="59">
        <f t="shared" si="5"/>
        <v>0</v>
      </c>
      <c r="J35" s="58"/>
      <c r="K35" s="59">
        <f t="shared" si="6"/>
        <v>0</v>
      </c>
      <c r="L35" s="58"/>
      <c r="M35" s="59">
        <f t="shared" si="7"/>
        <v>0</v>
      </c>
      <c r="N35" s="58"/>
      <c r="O35" s="59">
        <f t="shared" si="8"/>
        <v>0</v>
      </c>
      <c r="P35" s="58"/>
      <c r="Q35" s="59">
        <f t="shared" si="9"/>
        <v>0</v>
      </c>
      <c r="R35" s="60">
        <f t="shared" si="10"/>
        <v>0</v>
      </c>
      <c r="S35" s="59">
        <f t="shared" si="11"/>
        <v>0</v>
      </c>
      <c r="T35" s="61" t="str">
        <f t="shared" si="12"/>
        <v/>
      </c>
      <c r="U35" s="62">
        <f t="shared" si="13"/>
        <v>0</v>
      </c>
      <c r="V35" s="62">
        <f t="shared" si="14"/>
        <v>0</v>
      </c>
      <c r="W35" s="62">
        <f t="shared" si="15"/>
        <v>0</v>
      </c>
      <c r="X35" s="62">
        <f t="shared" si="16"/>
        <v>0</v>
      </c>
      <c r="Y35" s="62">
        <f t="shared" si="17"/>
        <v>0</v>
      </c>
      <c r="Z35" s="62" t="str">
        <f t="shared" si="18"/>
        <v>suprimido</v>
      </c>
      <c r="AA35" s="63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0" t="str">
        <f t="shared" si="19"/>
        <v>suprimido</v>
      </c>
      <c r="AV35" s="65">
        <f t="shared" si="20"/>
        <v>0</v>
      </c>
      <c r="AW35" s="65">
        <f t="shared" si="21"/>
        <v>0</v>
      </c>
      <c r="AX35" s="65">
        <f t="shared" si="22"/>
        <v>0</v>
      </c>
      <c r="AY35" s="65">
        <f t="shared" si="23"/>
        <v>0</v>
      </c>
      <c r="AZ35" s="65">
        <f t="shared" si="24"/>
        <v>0</v>
      </c>
      <c r="BA35" s="60">
        <f t="shared" si="25"/>
        <v>0</v>
      </c>
      <c r="BB35" s="60">
        <f t="shared" si="26"/>
        <v>0</v>
      </c>
      <c r="BC35" s="66">
        <f t="shared" si="27"/>
        <v>0</v>
      </c>
      <c r="BD35" s="66">
        <f t="shared" si="28"/>
        <v>0</v>
      </c>
      <c r="BE35" s="66">
        <f t="shared" si="29"/>
        <v>0</v>
      </c>
      <c r="BF35" s="66">
        <f t="shared" si="30"/>
        <v>0</v>
      </c>
      <c r="BG35" s="66">
        <f t="shared" si="31"/>
        <v>0</v>
      </c>
      <c r="BH35" s="66">
        <f t="shared" si="32"/>
        <v>0</v>
      </c>
      <c r="BI35" s="66">
        <f t="shared" si="33"/>
        <v>0</v>
      </c>
      <c r="BJ35" s="66">
        <f t="shared" si="34"/>
        <v>0</v>
      </c>
      <c r="BK35" s="66">
        <f t="shared" si="35"/>
        <v>0</v>
      </c>
      <c r="BL35" s="66">
        <f t="shared" si="36"/>
        <v>0</v>
      </c>
      <c r="BM35" s="66">
        <f t="shared" si="37"/>
        <v>0</v>
      </c>
      <c r="BN35" s="66">
        <f t="shared" si="38"/>
        <v>0</v>
      </c>
      <c r="BO35" s="66">
        <f t="shared" si="39"/>
        <v>0</v>
      </c>
      <c r="BP35" s="66">
        <f t="shared" si="40"/>
        <v>0</v>
      </c>
      <c r="BQ35" s="66">
        <f t="shared" si="41"/>
        <v>0</v>
      </c>
      <c r="BR35" s="66">
        <f t="shared" si="42"/>
        <v>0</v>
      </c>
      <c r="BS35" s="66">
        <f t="shared" si="43"/>
        <v>0</v>
      </c>
      <c r="BT35" s="66">
        <f t="shared" si="44"/>
        <v>0</v>
      </c>
      <c r="BU35" s="66">
        <f t="shared" si="45"/>
        <v>0</v>
      </c>
      <c r="BV35" s="66">
        <f t="shared" si="46"/>
        <v>0</v>
      </c>
      <c r="BW35" s="64"/>
      <c r="BX35" s="8"/>
    </row>
    <row r="36" spans="1:76" ht="29.25" x14ac:dyDescent="0.25">
      <c r="A36" s="53" t="s">
        <v>147</v>
      </c>
      <c r="B36" s="164" t="s">
        <v>143</v>
      </c>
      <c r="C36" s="165" t="s">
        <v>148</v>
      </c>
      <c r="D36" s="56" t="s">
        <v>60</v>
      </c>
      <c r="E36" s="67">
        <v>0</v>
      </c>
      <c r="F36" s="157">
        <v>18.11</v>
      </c>
      <c r="G36" s="57">
        <f t="shared" si="4"/>
        <v>0</v>
      </c>
      <c r="H36" s="58"/>
      <c r="I36" s="59">
        <f t="shared" si="5"/>
        <v>0</v>
      </c>
      <c r="J36" s="58"/>
      <c r="K36" s="59">
        <f t="shared" si="6"/>
        <v>0</v>
      </c>
      <c r="L36" s="58"/>
      <c r="M36" s="59">
        <f t="shared" si="7"/>
        <v>0</v>
      </c>
      <c r="N36" s="58"/>
      <c r="O36" s="59">
        <f t="shared" si="8"/>
        <v>0</v>
      </c>
      <c r="P36" s="58"/>
      <c r="Q36" s="59">
        <f t="shared" si="9"/>
        <v>0</v>
      </c>
      <c r="R36" s="60">
        <f t="shared" si="10"/>
        <v>0</v>
      </c>
      <c r="S36" s="59">
        <f t="shared" si="11"/>
        <v>0</v>
      </c>
      <c r="T36" s="61" t="str">
        <f t="shared" si="12"/>
        <v/>
      </c>
      <c r="U36" s="62">
        <f t="shared" si="13"/>
        <v>0</v>
      </c>
      <c r="V36" s="62">
        <f t="shared" si="14"/>
        <v>0</v>
      </c>
      <c r="W36" s="62">
        <f t="shared" si="15"/>
        <v>0</v>
      </c>
      <c r="X36" s="62">
        <f t="shared" si="16"/>
        <v>0</v>
      </c>
      <c r="Y36" s="62">
        <f t="shared" si="17"/>
        <v>0</v>
      </c>
      <c r="Z36" s="62" t="str">
        <f t="shared" si="18"/>
        <v>suprimido</v>
      </c>
      <c r="AA36" s="63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0" t="str">
        <f t="shared" si="19"/>
        <v>suprimido</v>
      </c>
      <c r="AV36" s="65">
        <f t="shared" si="20"/>
        <v>0</v>
      </c>
      <c r="AW36" s="65">
        <f t="shared" si="21"/>
        <v>0</v>
      </c>
      <c r="AX36" s="65">
        <f t="shared" si="22"/>
        <v>0</v>
      </c>
      <c r="AY36" s="65">
        <f t="shared" si="23"/>
        <v>0</v>
      </c>
      <c r="AZ36" s="65">
        <f t="shared" si="24"/>
        <v>0</v>
      </c>
      <c r="BA36" s="60">
        <f t="shared" si="25"/>
        <v>0</v>
      </c>
      <c r="BB36" s="60">
        <f t="shared" si="26"/>
        <v>0</v>
      </c>
      <c r="BC36" s="66">
        <f t="shared" si="27"/>
        <v>0</v>
      </c>
      <c r="BD36" s="66">
        <f t="shared" si="28"/>
        <v>0</v>
      </c>
      <c r="BE36" s="66">
        <f t="shared" si="29"/>
        <v>0</v>
      </c>
      <c r="BF36" s="66">
        <f t="shared" si="30"/>
        <v>0</v>
      </c>
      <c r="BG36" s="66">
        <f t="shared" si="31"/>
        <v>0</v>
      </c>
      <c r="BH36" s="66">
        <f t="shared" si="32"/>
        <v>0</v>
      </c>
      <c r="BI36" s="66">
        <f t="shared" si="33"/>
        <v>0</v>
      </c>
      <c r="BJ36" s="66">
        <f t="shared" si="34"/>
        <v>0</v>
      </c>
      <c r="BK36" s="66">
        <f t="shared" si="35"/>
        <v>0</v>
      </c>
      <c r="BL36" s="66">
        <f t="shared" si="36"/>
        <v>0</v>
      </c>
      <c r="BM36" s="66">
        <f t="shared" si="37"/>
        <v>0</v>
      </c>
      <c r="BN36" s="66">
        <f t="shared" si="38"/>
        <v>0</v>
      </c>
      <c r="BO36" s="66">
        <f t="shared" si="39"/>
        <v>0</v>
      </c>
      <c r="BP36" s="66">
        <f t="shared" si="40"/>
        <v>0</v>
      </c>
      <c r="BQ36" s="66">
        <f t="shared" si="41"/>
        <v>0</v>
      </c>
      <c r="BR36" s="66">
        <f t="shared" si="42"/>
        <v>0</v>
      </c>
      <c r="BS36" s="66">
        <f t="shared" si="43"/>
        <v>0</v>
      </c>
      <c r="BT36" s="66">
        <f t="shared" si="44"/>
        <v>0</v>
      </c>
      <c r="BU36" s="66">
        <f t="shared" si="45"/>
        <v>0</v>
      </c>
      <c r="BV36" s="66">
        <f t="shared" si="46"/>
        <v>0</v>
      </c>
      <c r="BW36" s="64"/>
      <c r="BX36" s="8"/>
    </row>
    <row r="37" spans="1:76" s="181" customFormat="1" x14ac:dyDescent="0.25">
      <c r="A37" s="171" t="s">
        <v>112</v>
      </c>
      <c r="B37" s="172" t="s">
        <v>68</v>
      </c>
      <c r="C37" s="173" t="s">
        <v>71</v>
      </c>
      <c r="D37" s="174"/>
      <c r="E37" s="174"/>
      <c r="F37" s="174"/>
      <c r="G37" s="175">
        <f>SUM(G38:G41)</f>
        <v>38538</v>
      </c>
      <c r="H37" s="176"/>
      <c r="I37" s="177">
        <f t="shared" ref="I37:I77" si="47">H37*$F37</f>
        <v>0</v>
      </c>
      <c r="J37" s="176"/>
      <c r="K37" s="177">
        <f t="shared" ref="K37:K77" si="48">J37*$F37</f>
        <v>0</v>
      </c>
      <c r="L37" s="176"/>
      <c r="M37" s="177">
        <f t="shared" ref="M37:M77" si="49">L37*$F37</f>
        <v>0</v>
      </c>
      <c r="N37" s="176"/>
      <c r="O37" s="177">
        <f t="shared" ref="O37:O77" si="50">N37*$F37</f>
        <v>0</v>
      </c>
      <c r="P37" s="176"/>
      <c r="Q37" s="177">
        <f t="shared" ref="Q37:Q77" si="51">P37*$F37</f>
        <v>0</v>
      </c>
      <c r="R37" s="178"/>
      <c r="S37" s="175">
        <f>SUM(S38:S41)</f>
        <v>38538</v>
      </c>
      <c r="T37" s="175"/>
      <c r="U37" s="175"/>
      <c r="V37" s="175"/>
      <c r="W37" s="175"/>
      <c r="X37" s="175"/>
      <c r="Y37" s="175"/>
      <c r="Z37" s="179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80" t="str">
        <f t="shared" ref="AU37:AU77" si="52">IF(E37&lt;&gt;"",IF(-E37=SUM($H37+$J37+$L37+$N37+$P37),"suprimido",E37-(SUMIF($AA$12:$AT$12,"contrato",$AA37:$AT37))),"")</f>
        <v/>
      </c>
      <c r="AV37" s="176">
        <f t="shared" ref="AV37:AV77" si="53">IF(H37&lt;&gt;"",IF(-E37=SUM($H37+$J37+$L37+$N37+$P37),"suprimido",H37-(SUMIF($AA$12:$AT$12,"1° aditivo",$AA37:$AT37))),0)</f>
        <v>0</v>
      </c>
      <c r="AW37" s="176">
        <f t="shared" ref="AW37:AW77" si="54">IF(J37&lt;&gt;"",IF(-E37=SUM($H37+$J37+$L37+$N37+$P37),"suprimido",J37-(SUMIF($AA$12:$AT$12,"2° aditivo",$AA37:$AT37))),0)</f>
        <v>0</v>
      </c>
      <c r="AX37" s="176">
        <f t="shared" ref="AX37:AX77" si="55">IF(L37&lt;&gt;"",IF(-E37=SUM($H37+$J37+$L37+$N37+$P37),"suprimido",L37-(SUMIF($AA$12:$AT$12,"3° aditivo",$AA37:$AT37))),0)</f>
        <v>0</v>
      </c>
      <c r="AY37" s="176">
        <f t="shared" ref="AY37:AY77" si="56">IF(N37&lt;&gt;"",IF(-E37=SUM($H37+$J37+$L37+$N37+$P37),"suprimido",N37-(SUMIF($AA$12:$AT$12,"4° aditivo",$AA37:$AT37))),0)</f>
        <v>0</v>
      </c>
      <c r="AZ37" s="176">
        <f t="shared" ref="AZ37:AZ77" si="57">IF(P37&lt;&gt;"",IF(-E37=SUM($H37+$J37+$L37+$N37+$P37),"suprimido",P37-(SUMIF($AA$12:$AT$12,"5° aditivo",$AA37:$AT37))),0)</f>
        <v>0</v>
      </c>
      <c r="BA37" s="180">
        <f t="shared" ref="BA37:BA77" si="58">E37+H37+J37+L37+N37+P37-BB37</f>
        <v>0</v>
      </c>
      <c r="BB37" s="180">
        <f t="shared" ref="BB37:BB77" si="59">SUM(AA37:AT37)</f>
        <v>0</v>
      </c>
      <c r="BC37" s="175">
        <f>SUM(BC38:BC41)</f>
        <v>0</v>
      </c>
      <c r="BD37" s="175">
        <f t="shared" ref="BD37:BD77" si="60">IF(AB37&lt;&gt;"",AB37*$F37,0)</f>
        <v>0</v>
      </c>
      <c r="BE37" s="175">
        <f t="shared" ref="BE37:BE77" si="61">IF(AC37&lt;&gt;"",AC37*$F37,0)</f>
        <v>0</v>
      </c>
      <c r="BF37" s="175">
        <f t="shared" ref="BF37:BF77" si="62">IF(AD37&lt;&gt;"",AD37*$F37,0)</f>
        <v>0</v>
      </c>
      <c r="BG37" s="175">
        <f t="shared" ref="BG37:BG77" si="63">IF(AE37&lt;&gt;"",AE37*$F37,0)</f>
        <v>0</v>
      </c>
      <c r="BH37" s="175">
        <f t="shared" ref="BH37:BH77" si="64">IF(AF37&lt;&gt;"",AF37*$F37,0)</f>
        <v>0</v>
      </c>
      <c r="BI37" s="175">
        <f t="shared" ref="BI37:BI77" si="65">IF(AG37&lt;&gt;"",AG37*$F37,0)</f>
        <v>0</v>
      </c>
      <c r="BJ37" s="175">
        <f t="shared" ref="BJ37:BJ77" si="66">IF(AH37&lt;&gt;"",AH37*$F37,0)</f>
        <v>0</v>
      </c>
      <c r="BK37" s="175">
        <f t="shared" ref="BK37:BK77" si="67">IF(AI37&lt;&gt;"",AI37*$F37,0)</f>
        <v>0</v>
      </c>
      <c r="BL37" s="175">
        <f t="shared" ref="BL37:BL77" si="68">IF(AJ37&lt;&gt;"",AJ37*$F37,0)</f>
        <v>0</v>
      </c>
      <c r="BM37" s="175">
        <f t="shared" ref="BM37:BM77" si="69">IF(AK37&lt;&gt;"",AK37*$F37,0)</f>
        <v>0</v>
      </c>
      <c r="BN37" s="175">
        <f t="shared" ref="BN37:BN77" si="70">IF(AL37&lt;&gt;"",AL37*$F37,0)</f>
        <v>0</v>
      </c>
      <c r="BO37" s="175">
        <f t="shared" ref="BO37:BO77" si="71">IF(AM37&lt;&gt;"",AM37*$F37,0)</f>
        <v>0</v>
      </c>
      <c r="BP37" s="175">
        <f t="shared" ref="BP37:BP77" si="72">IF(AN37&lt;&gt;"",AN37*$F37,0)</f>
        <v>0</v>
      </c>
      <c r="BQ37" s="175">
        <f t="shared" ref="BQ37:BQ77" si="73">IF(AO37&lt;&gt;"",AO37*$F37,0)</f>
        <v>0</v>
      </c>
      <c r="BR37" s="175">
        <f t="shared" ref="BR37:BR77" si="74">IF(AP37&lt;&gt;"",AP37*$F37,0)</f>
        <v>0</v>
      </c>
      <c r="BS37" s="175">
        <f t="shared" ref="BS37:BS77" si="75">IF(AQ37&lt;&gt;"",AQ37*$F37,0)</f>
        <v>0</v>
      </c>
      <c r="BT37" s="175">
        <f t="shared" ref="BT37:BT77" si="76">IF(AR37&lt;&gt;"",AR37*$F37,0)</f>
        <v>0</v>
      </c>
      <c r="BU37" s="175">
        <f t="shared" ref="BU37:BU77" si="77">IF(AS37&lt;&gt;"",AS37*$F37,0)</f>
        <v>0</v>
      </c>
      <c r="BV37" s="175">
        <f t="shared" ref="BV37:BV77" si="78">IF(AT37&lt;&gt;"",AT37*$F37,0)</f>
        <v>0</v>
      </c>
      <c r="BW37" s="176"/>
      <c r="BX37" s="182"/>
    </row>
    <row r="38" spans="1:76" ht="29.25" x14ac:dyDescent="0.25">
      <c r="A38" s="53" t="s">
        <v>149</v>
      </c>
      <c r="B38" s="54" t="s">
        <v>211</v>
      </c>
      <c r="C38" s="165" t="s">
        <v>150</v>
      </c>
      <c r="D38" s="56" t="s">
        <v>60</v>
      </c>
      <c r="E38" s="67">
        <v>800</v>
      </c>
      <c r="F38" s="157">
        <v>9.75</v>
      </c>
      <c r="G38" s="57">
        <f t="shared" ref="G38:G77" si="79">E38*F38</f>
        <v>7800</v>
      </c>
      <c r="H38" s="58"/>
      <c r="I38" s="59">
        <f t="shared" si="47"/>
        <v>0</v>
      </c>
      <c r="J38" s="58"/>
      <c r="K38" s="59">
        <f t="shared" si="48"/>
        <v>0</v>
      </c>
      <c r="L38" s="58"/>
      <c r="M38" s="59">
        <f t="shared" si="49"/>
        <v>0</v>
      </c>
      <c r="N38" s="58"/>
      <c r="O38" s="59">
        <f t="shared" si="50"/>
        <v>0</v>
      </c>
      <c r="P38" s="58"/>
      <c r="Q38" s="59">
        <f t="shared" si="51"/>
        <v>0</v>
      </c>
      <c r="R38" s="60">
        <f t="shared" ref="R38:R77" si="80">SUM(H38+J38+L38+N38+P38)+E38</f>
        <v>800</v>
      </c>
      <c r="S38" s="59">
        <f t="shared" ref="S38:S77" si="81">R38*F38</f>
        <v>7800</v>
      </c>
      <c r="T38" s="61">
        <f t="shared" ref="T38:T77" si="82">IF($G38=0,"",IF(-E38=SUM($H38+$J38+$L38+$N38+$P38),"suprimido",(SUMIF($AA$12:$AT$12,"contrato",$AA38:$AT38))/$E38))</f>
        <v>0</v>
      </c>
      <c r="U38" s="62">
        <f t="shared" ref="U38:U77" si="83">IF($I38=0,0,IF(-E38=SUM($H38+$J38+$L38+$N38+$P38),"suprimido",(SUMIF($AA$12:$AT$12,"1° aditivo",$AA38:$AT38))/$H38))</f>
        <v>0</v>
      </c>
      <c r="V38" s="62">
        <f t="shared" ref="V38:V77" si="84">IF($K38=0,0,IF(-E38=SUM($H38+$J38+$L38+$N38+$P38),"suprimido",(SUMIF($AA$12:$AT$12,"1° aditivo",$AA38:$AT38))/$J38))</f>
        <v>0</v>
      </c>
      <c r="W38" s="62">
        <f t="shared" ref="W38:W77" si="85">IF($M38=0,0,IF(-E38=SUM($H38+$J38+$L38+$N38+$P38),"suprimido",(SUMIF($AA$12:$AT$12,"1° aditivo",$AA38:$AT38))/$L38))</f>
        <v>0</v>
      </c>
      <c r="X38" s="62">
        <f t="shared" ref="X38:X77" si="86">IF($O38=0,0,IF(-E38=SUM($H38+$J38+$L38+$N38+$P38),"suprimido",(SUMIF($AA$12:$AT$12,"1° aditivo",$AA38:$AT38))/$N38))</f>
        <v>0</v>
      </c>
      <c r="Y38" s="62">
        <f t="shared" ref="Y38:Y77" si="87">IF($Q38=0,0,IF(-E38=SUM($H38+$J38+$L38+$N38+$P38),"suprimido",(SUMIF($AA$12:$AT$12,"1° aditivo",$AA38:$AT38))/$P38))</f>
        <v>0</v>
      </c>
      <c r="Z38" s="62">
        <f t="shared" ref="Z38:Z77" si="88">IF(F38=0,"",IF(-E38=SUM(H38+J38+L38+N38+P38),"suprimido",SUM($AA38:$AT38)/(SUM($H38+$J38+$L38+$N38+$P38)+$E38)))</f>
        <v>0</v>
      </c>
      <c r="AA38" s="63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0">
        <f t="shared" si="52"/>
        <v>800</v>
      </c>
      <c r="AV38" s="65">
        <f t="shared" si="53"/>
        <v>0</v>
      </c>
      <c r="AW38" s="65">
        <f t="shared" si="54"/>
        <v>0</v>
      </c>
      <c r="AX38" s="65">
        <f t="shared" si="55"/>
        <v>0</v>
      </c>
      <c r="AY38" s="65">
        <f t="shared" si="56"/>
        <v>0</v>
      </c>
      <c r="AZ38" s="65">
        <f t="shared" si="57"/>
        <v>0</v>
      </c>
      <c r="BA38" s="60">
        <f t="shared" si="58"/>
        <v>800</v>
      </c>
      <c r="BB38" s="60">
        <f t="shared" si="59"/>
        <v>0</v>
      </c>
      <c r="BC38" s="66">
        <f t="shared" ref="BC38:BC77" si="89">IF(AA38&lt;&gt;"",AA38*$F38,0)</f>
        <v>0</v>
      </c>
      <c r="BD38" s="66">
        <f t="shared" si="60"/>
        <v>0</v>
      </c>
      <c r="BE38" s="66">
        <f t="shared" si="61"/>
        <v>0</v>
      </c>
      <c r="BF38" s="66">
        <f t="shared" si="62"/>
        <v>0</v>
      </c>
      <c r="BG38" s="66">
        <f t="shared" si="63"/>
        <v>0</v>
      </c>
      <c r="BH38" s="66">
        <f t="shared" si="64"/>
        <v>0</v>
      </c>
      <c r="BI38" s="66">
        <f t="shared" si="65"/>
        <v>0</v>
      </c>
      <c r="BJ38" s="66">
        <f t="shared" si="66"/>
        <v>0</v>
      </c>
      <c r="BK38" s="66">
        <f t="shared" si="67"/>
        <v>0</v>
      </c>
      <c r="BL38" s="66">
        <f t="shared" si="68"/>
        <v>0</v>
      </c>
      <c r="BM38" s="66">
        <f t="shared" si="69"/>
        <v>0</v>
      </c>
      <c r="BN38" s="66">
        <f t="shared" si="70"/>
        <v>0</v>
      </c>
      <c r="BO38" s="66">
        <f t="shared" si="71"/>
        <v>0</v>
      </c>
      <c r="BP38" s="66">
        <f t="shared" si="72"/>
        <v>0</v>
      </c>
      <c r="BQ38" s="66">
        <f t="shared" si="73"/>
        <v>0</v>
      </c>
      <c r="BR38" s="66">
        <f t="shared" si="74"/>
        <v>0</v>
      </c>
      <c r="BS38" s="66">
        <f t="shared" si="75"/>
        <v>0</v>
      </c>
      <c r="BT38" s="66">
        <f t="shared" si="76"/>
        <v>0</v>
      </c>
      <c r="BU38" s="66">
        <f t="shared" si="77"/>
        <v>0</v>
      </c>
      <c r="BV38" s="66">
        <f t="shared" si="78"/>
        <v>0</v>
      </c>
      <c r="BW38" s="64"/>
      <c r="BX38" s="8"/>
    </row>
    <row r="39" spans="1:76" x14ac:dyDescent="0.25">
      <c r="A39" s="53" t="s">
        <v>151</v>
      </c>
      <c r="B39" s="54" t="s">
        <v>212</v>
      </c>
      <c r="C39" s="165" t="s">
        <v>152</v>
      </c>
      <c r="D39" s="56" t="s">
        <v>60</v>
      </c>
      <c r="E39" s="67">
        <v>800</v>
      </c>
      <c r="F39" s="157">
        <v>7.23</v>
      </c>
      <c r="G39" s="57">
        <f t="shared" si="79"/>
        <v>5784</v>
      </c>
      <c r="H39" s="58"/>
      <c r="I39" s="59">
        <f t="shared" si="47"/>
        <v>0</v>
      </c>
      <c r="J39" s="58"/>
      <c r="K39" s="59">
        <f t="shared" si="48"/>
        <v>0</v>
      </c>
      <c r="L39" s="58"/>
      <c r="M39" s="59">
        <f t="shared" si="49"/>
        <v>0</v>
      </c>
      <c r="N39" s="58"/>
      <c r="O39" s="59">
        <f t="shared" si="50"/>
        <v>0</v>
      </c>
      <c r="P39" s="58"/>
      <c r="Q39" s="59">
        <f t="shared" si="51"/>
        <v>0</v>
      </c>
      <c r="R39" s="60">
        <f t="shared" si="80"/>
        <v>800</v>
      </c>
      <c r="S39" s="59">
        <f t="shared" si="81"/>
        <v>5784</v>
      </c>
      <c r="T39" s="61">
        <f t="shared" si="82"/>
        <v>0</v>
      </c>
      <c r="U39" s="62">
        <f t="shared" si="83"/>
        <v>0</v>
      </c>
      <c r="V39" s="62">
        <f t="shared" si="84"/>
        <v>0</v>
      </c>
      <c r="W39" s="62">
        <f t="shared" si="85"/>
        <v>0</v>
      </c>
      <c r="X39" s="62">
        <f t="shared" si="86"/>
        <v>0</v>
      </c>
      <c r="Y39" s="62">
        <f t="shared" si="87"/>
        <v>0</v>
      </c>
      <c r="Z39" s="62">
        <f t="shared" si="88"/>
        <v>0</v>
      </c>
      <c r="AA39" s="63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0">
        <f t="shared" si="52"/>
        <v>800</v>
      </c>
      <c r="AV39" s="65">
        <f t="shared" si="53"/>
        <v>0</v>
      </c>
      <c r="AW39" s="65">
        <f t="shared" si="54"/>
        <v>0</v>
      </c>
      <c r="AX39" s="65">
        <f t="shared" si="55"/>
        <v>0</v>
      </c>
      <c r="AY39" s="65">
        <f t="shared" si="56"/>
        <v>0</v>
      </c>
      <c r="AZ39" s="65">
        <f t="shared" si="57"/>
        <v>0</v>
      </c>
      <c r="BA39" s="60">
        <f t="shared" si="58"/>
        <v>800</v>
      </c>
      <c r="BB39" s="60">
        <f t="shared" si="59"/>
        <v>0</v>
      </c>
      <c r="BC39" s="66">
        <f t="shared" si="89"/>
        <v>0</v>
      </c>
      <c r="BD39" s="66">
        <f t="shared" si="60"/>
        <v>0</v>
      </c>
      <c r="BE39" s="66">
        <f t="shared" si="61"/>
        <v>0</v>
      </c>
      <c r="BF39" s="66">
        <f t="shared" si="62"/>
        <v>0</v>
      </c>
      <c r="BG39" s="66">
        <f t="shared" si="63"/>
        <v>0</v>
      </c>
      <c r="BH39" s="66">
        <f t="shared" si="64"/>
        <v>0</v>
      </c>
      <c r="BI39" s="66">
        <f t="shared" si="65"/>
        <v>0</v>
      </c>
      <c r="BJ39" s="66">
        <f t="shared" si="66"/>
        <v>0</v>
      </c>
      <c r="BK39" s="66">
        <f t="shared" si="67"/>
        <v>0</v>
      </c>
      <c r="BL39" s="66">
        <f t="shared" si="68"/>
        <v>0</v>
      </c>
      <c r="BM39" s="66">
        <f t="shared" si="69"/>
        <v>0</v>
      </c>
      <c r="BN39" s="66">
        <f t="shared" si="70"/>
        <v>0</v>
      </c>
      <c r="BO39" s="66">
        <f t="shared" si="71"/>
        <v>0</v>
      </c>
      <c r="BP39" s="66">
        <f t="shared" si="72"/>
        <v>0</v>
      </c>
      <c r="BQ39" s="66">
        <f t="shared" si="73"/>
        <v>0</v>
      </c>
      <c r="BR39" s="66">
        <f t="shared" si="74"/>
        <v>0</v>
      </c>
      <c r="BS39" s="66">
        <f t="shared" si="75"/>
        <v>0</v>
      </c>
      <c r="BT39" s="66">
        <f t="shared" si="76"/>
        <v>0</v>
      </c>
      <c r="BU39" s="66">
        <f t="shared" si="77"/>
        <v>0</v>
      </c>
      <c r="BV39" s="66">
        <f t="shared" si="78"/>
        <v>0</v>
      </c>
      <c r="BW39" s="64"/>
      <c r="BX39" s="8"/>
    </row>
    <row r="40" spans="1:76" ht="28.5" x14ac:dyDescent="0.25">
      <c r="A40" s="53">
        <v>6067</v>
      </c>
      <c r="B40" s="54" t="s">
        <v>213</v>
      </c>
      <c r="C40" s="165" t="s">
        <v>153</v>
      </c>
      <c r="D40" s="56" t="s">
        <v>60</v>
      </c>
      <c r="E40" s="67">
        <v>1800</v>
      </c>
      <c r="F40" s="157">
        <v>13.23</v>
      </c>
      <c r="G40" s="57">
        <f t="shared" si="79"/>
        <v>23814</v>
      </c>
      <c r="H40" s="58"/>
      <c r="I40" s="59">
        <f t="shared" si="47"/>
        <v>0</v>
      </c>
      <c r="J40" s="58"/>
      <c r="K40" s="59">
        <f t="shared" si="48"/>
        <v>0</v>
      </c>
      <c r="L40" s="58"/>
      <c r="M40" s="59">
        <f t="shared" si="49"/>
        <v>0</v>
      </c>
      <c r="N40" s="58"/>
      <c r="O40" s="59">
        <f t="shared" si="50"/>
        <v>0</v>
      </c>
      <c r="P40" s="58"/>
      <c r="Q40" s="59">
        <f t="shared" si="51"/>
        <v>0</v>
      </c>
      <c r="R40" s="60">
        <f t="shared" si="80"/>
        <v>1800</v>
      </c>
      <c r="S40" s="59">
        <f t="shared" si="81"/>
        <v>23814</v>
      </c>
      <c r="T40" s="61">
        <f t="shared" si="82"/>
        <v>0</v>
      </c>
      <c r="U40" s="62">
        <f t="shared" si="83"/>
        <v>0</v>
      </c>
      <c r="V40" s="62">
        <f t="shared" si="84"/>
        <v>0</v>
      </c>
      <c r="W40" s="62">
        <f t="shared" si="85"/>
        <v>0</v>
      </c>
      <c r="X40" s="62">
        <f t="shared" si="86"/>
        <v>0</v>
      </c>
      <c r="Y40" s="62">
        <f t="shared" si="87"/>
        <v>0</v>
      </c>
      <c r="Z40" s="62">
        <f t="shared" si="88"/>
        <v>0</v>
      </c>
      <c r="AA40" s="63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0">
        <f t="shared" si="52"/>
        <v>1800</v>
      </c>
      <c r="AV40" s="65">
        <f t="shared" si="53"/>
        <v>0</v>
      </c>
      <c r="AW40" s="65">
        <f t="shared" si="54"/>
        <v>0</v>
      </c>
      <c r="AX40" s="65">
        <f t="shared" si="55"/>
        <v>0</v>
      </c>
      <c r="AY40" s="65">
        <f t="shared" si="56"/>
        <v>0</v>
      </c>
      <c r="AZ40" s="65">
        <f t="shared" si="57"/>
        <v>0</v>
      </c>
      <c r="BA40" s="60">
        <f t="shared" si="58"/>
        <v>1800</v>
      </c>
      <c r="BB40" s="60">
        <f t="shared" si="59"/>
        <v>0</v>
      </c>
      <c r="BC40" s="66">
        <f t="shared" si="89"/>
        <v>0</v>
      </c>
      <c r="BD40" s="66">
        <f t="shared" si="60"/>
        <v>0</v>
      </c>
      <c r="BE40" s="66">
        <f t="shared" si="61"/>
        <v>0</v>
      </c>
      <c r="BF40" s="66">
        <f t="shared" si="62"/>
        <v>0</v>
      </c>
      <c r="BG40" s="66">
        <f t="shared" si="63"/>
        <v>0</v>
      </c>
      <c r="BH40" s="66">
        <f t="shared" si="64"/>
        <v>0</v>
      </c>
      <c r="BI40" s="66">
        <f t="shared" si="65"/>
        <v>0</v>
      </c>
      <c r="BJ40" s="66">
        <f t="shared" si="66"/>
        <v>0</v>
      </c>
      <c r="BK40" s="66">
        <f t="shared" si="67"/>
        <v>0</v>
      </c>
      <c r="BL40" s="66">
        <f t="shared" si="68"/>
        <v>0</v>
      </c>
      <c r="BM40" s="66">
        <f t="shared" si="69"/>
        <v>0</v>
      </c>
      <c r="BN40" s="66">
        <f t="shared" si="70"/>
        <v>0</v>
      </c>
      <c r="BO40" s="66">
        <f t="shared" si="71"/>
        <v>0</v>
      </c>
      <c r="BP40" s="66">
        <f t="shared" si="72"/>
        <v>0</v>
      </c>
      <c r="BQ40" s="66">
        <f t="shared" si="73"/>
        <v>0</v>
      </c>
      <c r="BR40" s="66">
        <f t="shared" si="74"/>
        <v>0</v>
      </c>
      <c r="BS40" s="66">
        <f t="shared" si="75"/>
        <v>0</v>
      </c>
      <c r="BT40" s="66">
        <f t="shared" si="76"/>
        <v>0</v>
      </c>
      <c r="BU40" s="66">
        <f t="shared" si="77"/>
        <v>0</v>
      </c>
      <c r="BV40" s="66">
        <f t="shared" si="78"/>
        <v>0</v>
      </c>
      <c r="BW40" s="64"/>
      <c r="BX40" s="8"/>
    </row>
    <row r="41" spans="1:76" x14ac:dyDescent="0.25">
      <c r="A41" s="53" t="s">
        <v>154</v>
      </c>
      <c r="B41" s="54" t="s">
        <v>214</v>
      </c>
      <c r="C41" s="165" t="s">
        <v>155</v>
      </c>
      <c r="D41" s="56" t="s">
        <v>60</v>
      </c>
      <c r="E41" s="67">
        <v>950</v>
      </c>
      <c r="F41" s="157">
        <v>1.2</v>
      </c>
      <c r="G41" s="57">
        <f t="shared" si="79"/>
        <v>1140</v>
      </c>
      <c r="H41" s="58"/>
      <c r="I41" s="59">
        <f t="shared" si="47"/>
        <v>0</v>
      </c>
      <c r="J41" s="58"/>
      <c r="K41" s="59">
        <f t="shared" si="48"/>
        <v>0</v>
      </c>
      <c r="L41" s="58"/>
      <c r="M41" s="59">
        <f t="shared" si="49"/>
        <v>0</v>
      </c>
      <c r="N41" s="58"/>
      <c r="O41" s="59">
        <f t="shared" si="50"/>
        <v>0</v>
      </c>
      <c r="P41" s="58"/>
      <c r="Q41" s="59">
        <f t="shared" si="51"/>
        <v>0</v>
      </c>
      <c r="R41" s="60">
        <f t="shared" si="80"/>
        <v>950</v>
      </c>
      <c r="S41" s="59">
        <f t="shared" si="81"/>
        <v>1140</v>
      </c>
      <c r="T41" s="61">
        <f t="shared" si="82"/>
        <v>0</v>
      </c>
      <c r="U41" s="62">
        <f t="shared" si="83"/>
        <v>0</v>
      </c>
      <c r="V41" s="62">
        <f t="shared" si="84"/>
        <v>0</v>
      </c>
      <c r="W41" s="62">
        <f t="shared" si="85"/>
        <v>0</v>
      </c>
      <c r="X41" s="62">
        <f t="shared" si="86"/>
        <v>0</v>
      </c>
      <c r="Y41" s="62">
        <f t="shared" si="87"/>
        <v>0</v>
      </c>
      <c r="Z41" s="62">
        <f t="shared" si="88"/>
        <v>0</v>
      </c>
      <c r="AA41" s="63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0">
        <f t="shared" si="52"/>
        <v>950</v>
      </c>
      <c r="AV41" s="65">
        <f t="shared" si="53"/>
        <v>0</v>
      </c>
      <c r="AW41" s="65">
        <f t="shared" si="54"/>
        <v>0</v>
      </c>
      <c r="AX41" s="65">
        <f t="shared" si="55"/>
        <v>0</v>
      </c>
      <c r="AY41" s="65">
        <f t="shared" si="56"/>
        <v>0</v>
      </c>
      <c r="AZ41" s="65">
        <f t="shared" si="57"/>
        <v>0</v>
      </c>
      <c r="BA41" s="60">
        <f t="shared" si="58"/>
        <v>950</v>
      </c>
      <c r="BB41" s="60">
        <f t="shared" si="59"/>
        <v>0</v>
      </c>
      <c r="BC41" s="66">
        <f t="shared" si="89"/>
        <v>0</v>
      </c>
      <c r="BD41" s="66">
        <f t="shared" si="60"/>
        <v>0</v>
      </c>
      <c r="BE41" s="66">
        <f t="shared" si="61"/>
        <v>0</v>
      </c>
      <c r="BF41" s="66">
        <f t="shared" si="62"/>
        <v>0</v>
      </c>
      <c r="BG41" s="66">
        <f t="shared" si="63"/>
        <v>0</v>
      </c>
      <c r="BH41" s="66">
        <f t="shared" si="64"/>
        <v>0</v>
      </c>
      <c r="BI41" s="66">
        <f t="shared" si="65"/>
        <v>0</v>
      </c>
      <c r="BJ41" s="66">
        <f t="shared" si="66"/>
        <v>0</v>
      </c>
      <c r="BK41" s="66">
        <f t="shared" si="67"/>
        <v>0</v>
      </c>
      <c r="BL41" s="66">
        <f t="shared" si="68"/>
        <v>0</v>
      </c>
      <c r="BM41" s="66">
        <f t="shared" si="69"/>
        <v>0</v>
      </c>
      <c r="BN41" s="66">
        <f t="shared" si="70"/>
        <v>0</v>
      </c>
      <c r="BO41" s="66">
        <f t="shared" si="71"/>
        <v>0</v>
      </c>
      <c r="BP41" s="66">
        <f t="shared" si="72"/>
        <v>0</v>
      </c>
      <c r="BQ41" s="66">
        <f t="shared" si="73"/>
        <v>0</v>
      </c>
      <c r="BR41" s="66">
        <f t="shared" si="74"/>
        <v>0</v>
      </c>
      <c r="BS41" s="66">
        <f t="shared" si="75"/>
        <v>0</v>
      </c>
      <c r="BT41" s="66">
        <f t="shared" si="76"/>
        <v>0</v>
      </c>
      <c r="BU41" s="66">
        <f t="shared" si="77"/>
        <v>0</v>
      </c>
      <c r="BV41" s="66">
        <f t="shared" si="78"/>
        <v>0</v>
      </c>
      <c r="BW41" s="64"/>
      <c r="BX41" s="8"/>
    </row>
    <row r="42" spans="1:76" s="181" customFormat="1" x14ac:dyDescent="0.25">
      <c r="A42" s="171" t="s">
        <v>112</v>
      </c>
      <c r="B42" s="172" t="s">
        <v>70</v>
      </c>
      <c r="C42" s="173" t="s">
        <v>242</v>
      </c>
      <c r="D42" s="174"/>
      <c r="E42" s="174"/>
      <c r="F42" s="174"/>
      <c r="G42" s="175">
        <f>G43+G49+G61+G65+G70+G78</f>
        <v>177137.79800000001</v>
      </c>
      <c r="H42" s="176"/>
      <c r="I42" s="177">
        <f t="shared" si="47"/>
        <v>0</v>
      </c>
      <c r="J42" s="176"/>
      <c r="K42" s="177">
        <f t="shared" si="48"/>
        <v>0</v>
      </c>
      <c r="L42" s="176"/>
      <c r="M42" s="177">
        <f t="shared" si="49"/>
        <v>0</v>
      </c>
      <c r="N42" s="176"/>
      <c r="O42" s="177">
        <f t="shared" si="50"/>
        <v>0</v>
      </c>
      <c r="P42" s="176"/>
      <c r="Q42" s="177">
        <f t="shared" si="51"/>
        <v>0</v>
      </c>
      <c r="R42" s="178"/>
      <c r="S42" s="183">
        <f>S43+S49+S61+S65+S70+S78</f>
        <v>175176.54800000001</v>
      </c>
      <c r="T42" s="175"/>
      <c r="U42" s="175"/>
      <c r="V42" s="175"/>
      <c r="W42" s="175"/>
      <c r="X42" s="175"/>
      <c r="Y42" s="175"/>
      <c r="Z42" s="175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80" t="str">
        <f t="shared" si="52"/>
        <v/>
      </c>
      <c r="AV42" s="176">
        <f t="shared" si="53"/>
        <v>0</v>
      </c>
      <c r="AW42" s="176">
        <f t="shared" si="54"/>
        <v>0</v>
      </c>
      <c r="AX42" s="176">
        <f t="shared" si="55"/>
        <v>0</v>
      </c>
      <c r="AY42" s="176">
        <f t="shared" si="56"/>
        <v>0</v>
      </c>
      <c r="AZ42" s="176">
        <f t="shared" si="57"/>
        <v>0</v>
      </c>
      <c r="BA42" s="180">
        <f t="shared" si="58"/>
        <v>0</v>
      </c>
      <c r="BB42" s="180">
        <f t="shared" si="59"/>
        <v>0</v>
      </c>
      <c r="BC42" s="175"/>
      <c r="BD42" s="175">
        <f t="shared" si="60"/>
        <v>0</v>
      </c>
      <c r="BE42" s="175">
        <f t="shared" si="61"/>
        <v>0</v>
      </c>
      <c r="BF42" s="175">
        <f t="shared" si="62"/>
        <v>0</v>
      </c>
      <c r="BG42" s="175">
        <f t="shared" si="63"/>
        <v>0</v>
      </c>
      <c r="BH42" s="175">
        <f t="shared" si="64"/>
        <v>0</v>
      </c>
      <c r="BI42" s="175">
        <f t="shared" si="65"/>
        <v>0</v>
      </c>
      <c r="BJ42" s="175">
        <f t="shared" si="66"/>
        <v>0</v>
      </c>
      <c r="BK42" s="175">
        <f t="shared" si="67"/>
        <v>0</v>
      </c>
      <c r="BL42" s="175">
        <f t="shared" si="68"/>
        <v>0</v>
      </c>
      <c r="BM42" s="175">
        <f t="shared" si="69"/>
        <v>0</v>
      </c>
      <c r="BN42" s="175">
        <f t="shared" si="70"/>
        <v>0</v>
      </c>
      <c r="BO42" s="175">
        <f t="shared" si="71"/>
        <v>0</v>
      </c>
      <c r="BP42" s="175">
        <f t="shared" si="72"/>
        <v>0</v>
      </c>
      <c r="BQ42" s="175">
        <f t="shared" si="73"/>
        <v>0</v>
      </c>
      <c r="BR42" s="175">
        <f t="shared" si="74"/>
        <v>0</v>
      </c>
      <c r="BS42" s="175">
        <f t="shared" si="75"/>
        <v>0</v>
      </c>
      <c r="BT42" s="175">
        <f t="shared" si="76"/>
        <v>0</v>
      </c>
      <c r="BU42" s="175">
        <f t="shared" si="77"/>
        <v>0</v>
      </c>
      <c r="BV42" s="175">
        <f t="shared" si="78"/>
        <v>0</v>
      </c>
      <c r="BW42" s="176"/>
      <c r="BX42" s="182"/>
    </row>
    <row r="43" spans="1:76" x14ac:dyDescent="0.25">
      <c r="A43" s="45" t="s">
        <v>112</v>
      </c>
      <c r="B43" s="46" t="s">
        <v>156</v>
      </c>
      <c r="C43" s="47" t="s">
        <v>251</v>
      </c>
      <c r="D43" s="48"/>
      <c r="E43" s="48"/>
      <c r="F43" s="48"/>
      <c r="G43" s="49">
        <f>SUM(G44:G48)</f>
        <v>11344.45</v>
      </c>
      <c r="H43" s="50"/>
      <c r="I43" s="51">
        <f t="shared" si="47"/>
        <v>0</v>
      </c>
      <c r="J43" s="50"/>
      <c r="K43" s="51">
        <f t="shared" si="48"/>
        <v>0</v>
      </c>
      <c r="L43" s="50"/>
      <c r="M43" s="51">
        <f t="shared" si="49"/>
        <v>0</v>
      </c>
      <c r="N43" s="50"/>
      <c r="O43" s="51">
        <f t="shared" si="50"/>
        <v>0</v>
      </c>
      <c r="P43" s="50"/>
      <c r="Q43" s="51">
        <f t="shared" si="51"/>
        <v>0</v>
      </c>
      <c r="R43" s="156"/>
      <c r="S43" s="49">
        <f>SUM(S44:S48)</f>
        <v>11344.45</v>
      </c>
      <c r="T43" s="49"/>
      <c r="U43" s="49"/>
      <c r="V43" s="49"/>
      <c r="W43" s="49"/>
      <c r="X43" s="49"/>
      <c r="Y43" s="49"/>
      <c r="Z43" s="49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2" t="str">
        <f t="shared" si="52"/>
        <v/>
      </c>
      <c r="AV43" s="50">
        <f t="shared" si="53"/>
        <v>0</v>
      </c>
      <c r="AW43" s="50">
        <f t="shared" si="54"/>
        <v>0</v>
      </c>
      <c r="AX43" s="50">
        <f t="shared" si="55"/>
        <v>0</v>
      </c>
      <c r="AY43" s="50">
        <f t="shared" si="56"/>
        <v>0</v>
      </c>
      <c r="AZ43" s="50">
        <f t="shared" si="57"/>
        <v>0</v>
      </c>
      <c r="BA43" s="52">
        <f t="shared" si="58"/>
        <v>0</v>
      </c>
      <c r="BB43" s="52">
        <f t="shared" si="59"/>
        <v>0</v>
      </c>
      <c r="BC43" s="49">
        <f>SUM(BC44:BC48)</f>
        <v>0</v>
      </c>
      <c r="BD43" s="49">
        <f t="shared" si="60"/>
        <v>0</v>
      </c>
      <c r="BE43" s="49">
        <f t="shared" si="61"/>
        <v>0</v>
      </c>
      <c r="BF43" s="49">
        <f t="shared" si="62"/>
        <v>0</v>
      </c>
      <c r="BG43" s="49">
        <f t="shared" si="63"/>
        <v>0</v>
      </c>
      <c r="BH43" s="49">
        <f t="shared" si="64"/>
        <v>0</v>
      </c>
      <c r="BI43" s="49">
        <f t="shared" si="65"/>
        <v>0</v>
      </c>
      <c r="BJ43" s="49">
        <f t="shared" si="66"/>
        <v>0</v>
      </c>
      <c r="BK43" s="49">
        <f t="shared" si="67"/>
        <v>0</v>
      </c>
      <c r="BL43" s="49">
        <f t="shared" si="68"/>
        <v>0</v>
      </c>
      <c r="BM43" s="49">
        <f t="shared" si="69"/>
        <v>0</v>
      </c>
      <c r="BN43" s="49">
        <f t="shared" si="70"/>
        <v>0</v>
      </c>
      <c r="BO43" s="49">
        <f t="shared" si="71"/>
        <v>0</v>
      </c>
      <c r="BP43" s="49">
        <f t="shared" si="72"/>
        <v>0</v>
      </c>
      <c r="BQ43" s="49">
        <f t="shared" si="73"/>
        <v>0</v>
      </c>
      <c r="BR43" s="49">
        <f t="shared" si="74"/>
        <v>0</v>
      </c>
      <c r="BS43" s="49">
        <f t="shared" si="75"/>
        <v>0</v>
      </c>
      <c r="BT43" s="49">
        <f t="shared" si="76"/>
        <v>0</v>
      </c>
      <c r="BU43" s="49">
        <f t="shared" si="77"/>
        <v>0</v>
      </c>
      <c r="BV43" s="49">
        <f t="shared" si="78"/>
        <v>0</v>
      </c>
      <c r="BW43" s="50"/>
      <c r="BX43" s="8"/>
    </row>
    <row r="44" spans="1:76" x14ac:dyDescent="0.25">
      <c r="A44" s="185" t="s">
        <v>161</v>
      </c>
      <c r="B44" s="164" t="s">
        <v>215</v>
      </c>
      <c r="C44" s="188" t="s">
        <v>246</v>
      </c>
      <c r="D44" s="56" t="s">
        <v>196</v>
      </c>
      <c r="E44" s="67">
        <v>12</v>
      </c>
      <c r="F44" s="157">
        <v>291.52999999999997</v>
      </c>
      <c r="G44" s="57">
        <f t="shared" si="79"/>
        <v>3498.3599999999997</v>
      </c>
      <c r="H44" s="58"/>
      <c r="I44" s="59">
        <f t="shared" si="47"/>
        <v>0</v>
      </c>
      <c r="J44" s="58"/>
      <c r="K44" s="59">
        <f t="shared" si="48"/>
        <v>0</v>
      </c>
      <c r="L44" s="58"/>
      <c r="M44" s="59">
        <f t="shared" si="49"/>
        <v>0</v>
      </c>
      <c r="N44" s="58"/>
      <c r="O44" s="59">
        <f t="shared" si="50"/>
        <v>0</v>
      </c>
      <c r="P44" s="58"/>
      <c r="Q44" s="59">
        <f t="shared" si="51"/>
        <v>0</v>
      </c>
      <c r="R44" s="60">
        <f t="shared" si="80"/>
        <v>12</v>
      </c>
      <c r="S44" s="59">
        <f t="shared" si="81"/>
        <v>3498.3599999999997</v>
      </c>
      <c r="T44" s="61">
        <f t="shared" si="82"/>
        <v>0</v>
      </c>
      <c r="U44" s="62">
        <f t="shared" si="83"/>
        <v>0</v>
      </c>
      <c r="V44" s="62">
        <f t="shared" si="84"/>
        <v>0</v>
      </c>
      <c r="W44" s="62">
        <f t="shared" si="85"/>
        <v>0</v>
      </c>
      <c r="X44" s="62">
        <f t="shared" si="86"/>
        <v>0</v>
      </c>
      <c r="Y44" s="62">
        <f t="shared" si="87"/>
        <v>0</v>
      </c>
      <c r="Z44" s="62">
        <f t="shared" si="88"/>
        <v>0</v>
      </c>
      <c r="AA44" s="63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0">
        <f t="shared" si="52"/>
        <v>12</v>
      </c>
      <c r="AV44" s="65">
        <f t="shared" si="53"/>
        <v>0</v>
      </c>
      <c r="AW44" s="65">
        <f t="shared" si="54"/>
        <v>0</v>
      </c>
      <c r="AX44" s="65">
        <f t="shared" si="55"/>
        <v>0</v>
      </c>
      <c r="AY44" s="65">
        <f t="shared" si="56"/>
        <v>0</v>
      </c>
      <c r="AZ44" s="65">
        <f t="shared" si="57"/>
        <v>0</v>
      </c>
      <c r="BA44" s="60">
        <f t="shared" si="58"/>
        <v>12</v>
      </c>
      <c r="BB44" s="60">
        <f t="shared" si="59"/>
        <v>0</v>
      </c>
      <c r="BC44" s="66">
        <f t="shared" si="89"/>
        <v>0</v>
      </c>
      <c r="BD44" s="66">
        <f t="shared" si="60"/>
        <v>0</v>
      </c>
      <c r="BE44" s="66">
        <f t="shared" si="61"/>
        <v>0</v>
      </c>
      <c r="BF44" s="66">
        <f t="shared" si="62"/>
        <v>0</v>
      </c>
      <c r="BG44" s="66">
        <f t="shared" si="63"/>
        <v>0</v>
      </c>
      <c r="BH44" s="66">
        <f t="shared" si="64"/>
        <v>0</v>
      </c>
      <c r="BI44" s="66">
        <f t="shared" si="65"/>
        <v>0</v>
      </c>
      <c r="BJ44" s="66">
        <f t="shared" si="66"/>
        <v>0</v>
      </c>
      <c r="BK44" s="66">
        <f t="shared" si="67"/>
        <v>0</v>
      </c>
      <c r="BL44" s="66">
        <f t="shared" si="68"/>
        <v>0</v>
      </c>
      <c r="BM44" s="66">
        <f t="shared" si="69"/>
        <v>0</v>
      </c>
      <c r="BN44" s="66">
        <f t="shared" si="70"/>
        <v>0</v>
      </c>
      <c r="BO44" s="66">
        <f t="shared" si="71"/>
        <v>0</v>
      </c>
      <c r="BP44" s="66">
        <f t="shared" si="72"/>
        <v>0</v>
      </c>
      <c r="BQ44" s="66">
        <f t="shared" si="73"/>
        <v>0</v>
      </c>
      <c r="BR44" s="66">
        <f t="shared" si="74"/>
        <v>0</v>
      </c>
      <c r="BS44" s="66">
        <f t="shared" si="75"/>
        <v>0</v>
      </c>
      <c r="BT44" s="66">
        <f t="shared" si="76"/>
        <v>0</v>
      </c>
      <c r="BU44" s="66">
        <f t="shared" si="77"/>
        <v>0</v>
      </c>
      <c r="BV44" s="66">
        <f t="shared" si="78"/>
        <v>0</v>
      </c>
      <c r="BW44" s="64"/>
      <c r="BX44" s="8"/>
    </row>
    <row r="45" spans="1:76" x14ac:dyDescent="0.25">
      <c r="A45" s="185" t="s">
        <v>162</v>
      </c>
      <c r="B45" s="164" t="s">
        <v>216</v>
      </c>
      <c r="C45" s="165" t="s">
        <v>247</v>
      </c>
      <c r="D45" s="56" t="s">
        <v>196</v>
      </c>
      <c r="E45" s="67">
        <v>26</v>
      </c>
      <c r="F45" s="157">
        <v>106.59</v>
      </c>
      <c r="G45" s="57">
        <f t="shared" si="79"/>
        <v>2771.34</v>
      </c>
      <c r="H45" s="58"/>
      <c r="I45" s="59">
        <f t="shared" si="47"/>
        <v>0</v>
      </c>
      <c r="J45" s="58"/>
      <c r="K45" s="59">
        <f t="shared" si="48"/>
        <v>0</v>
      </c>
      <c r="L45" s="58"/>
      <c r="M45" s="59">
        <f t="shared" si="49"/>
        <v>0</v>
      </c>
      <c r="N45" s="58"/>
      <c r="O45" s="59">
        <f t="shared" si="50"/>
        <v>0</v>
      </c>
      <c r="P45" s="58"/>
      <c r="Q45" s="59">
        <f t="shared" si="51"/>
        <v>0</v>
      </c>
      <c r="R45" s="60">
        <f t="shared" si="80"/>
        <v>26</v>
      </c>
      <c r="S45" s="59">
        <f t="shared" si="81"/>
        <v>2771.34</v>
      </c>
      <c r="T45" s="61">
        <f t="shared" si="82"/>
        <v>0</v>
      </c>
      <c r="U45" s="62">
        <f t="shared" si="83"/>
        <v>0</v>
      </c>
      <c r="V45" s="62">
        <f t="shared" si="84"/>
        <v>0</v>
      </c>
      <c r="W45" s="62">
        <f t="shared" si="85"/>
        <v>0</v>
      </c>
      <c r="X45" s="62">
        <f t="shared" si="86"/>
        <v>0</v>
      </c>
      <c r="Y45" s="62">
        <f t="shared" si="87"/>
        <v>0</v>
      </c>
      <c r="Z45" s="62">
        <f t="shared" si="88"/>
        <v>0</v>
      </c>
      <c r="AA45" s="63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0">
        <f t="shared" si="52"/>
        <v>26</v>
      </c>
      <c r="AV45" s="65">
        <f t="shared" si="53"/>
        <v>0</v>
      </c>
      <c r="AW45" s="65">
        <f t="shared" si="54"/>
        <v>0</v>
      </c>
      <c r="AX45" s="65">
        <f t="shared" si="55"/>
        <v>0</v>
      </c>
      <c r="AY45" s="65">
        <f t="shared" si="56"/>
        <v>0</v>
      </c>
      <c r="AZ45" s="65">
        <f t="shared" si="57"/>
        <v>0</v>
      </c>
      <c r="BA45" s="60">
        <f t="shared" si="58"/>
        <v>26</v>
      </c>
      <c r="BB45" s="60">
        <f t="shared" si="59"/>
        <v>0</v>
      </c>
      <c r="BC45" s="66">
        <f t="shared" si="89"/>
        <v>0</v>
      </c>
      <c r="BD45" s="66">
        <f t="shared" si="60"/>
        <v>0</v>
      </c>
      <c r="BE45" s="66">
        <f t="shared" si="61"/>
        <v>0</v>
      </c>
      <c r="BF45" s="66">
        <f t="shared" si="62"/>
        <v>0</v>
      </c>
      <c r="BG45" s="66">
        <f t="shared" si="63"/>
        <v>0</v>
      </c>
      <c r="BH45" s="66">
        <f t="shared" si="64"/>
        <v>0</v>
      </c>
      <c r="BI45" s="66">
        <f t="shared" si="65"/>
        <v>0</v>
      </c>
      <c r="BJ45" s="66">
        <f t="shared" si="66"/>
        <v>0</v>
      </c>
      <c r="BK45" s="66">
        <f t="shared" si="67"/>
        <v>0</v>
      </c>
      <c r="BL45" s="66">
        <f t="shared" si="68"/>
        <v>0</v>
      </c>
      <c r="BM45" s="66">
        <f t="shared" si="69"/>
        <v>0</v>
      </c>
      <c r="BN45" s="66">
        <f t="shared" si="70"/>
        <v>0</v>
      </c>
      <c r="BO45" s="66">
        <f t="shared" si="71"/>
        <v>0</v>
      </c>
      <c r="BP45" s="66">
        <f t="shared" si="72"/>
        <v>0</v>
      </c>
      <c r="BQ45" s="66">
        <f t="shared" si="73"/>
        <v>0</v>
      </c>
      <c r="BR45" s="66">
        <f t="shared" si="74"/>
        <v>0</v>
      </c>
      <c r="BS45" s="66">
        <f t="shared" si="75"/>
        <v>0</v>
      </c>
      <c r="BT45" s="66">
        <f t="shared" si="76"/>
        <v>0</v>
      </c>
      <c r="BU45" s="66">
        <f t="shared" si="77"/>
        <v>0</v>
      </c>
      <c r="BV45" s="66">
        <f t="shared" si="78"/>
        <v>0</v>
      </c>
      <c r="BW45" s="64"/>
      <c r="BX45" s="8"/>
    </row>
    <row r="46" spans="1:76" x14ac:dyDescent="0.25">
      <c r="A46" s="185" t="s">
        <v>163</v>
      </c>
      <c r="B46" s="164" t="s">
        <v>217</v>
      </c>
      <c r="C46" s="165" t="s">
        <v>291</v>
      </c>
      <c r="D46" s="56" t="s">
        <v>196</v>
      </c>
      <c r="E46" s="67">
        <v>16</v>
      </c>
      <c r="F46" s="157">
        <v>256.66000000000003</v>
      </c>
      <c r="G46" s="57">
        <f t="shared" si="79"/>
        <v>4106.5600000000004</v>
      </c>
      <c r="H46" s="58"/>
      <c r="I46" s="59">
        <f t="shared" si="47"/>
        <v>0</v>
      </c>
      <c r="J46" s="58"/>
      <c r="K46" s="59">
        <f t="shared" si="48"/>
        <v>0</v>
      </c>
      <c r="L46" s="58"/>
      <c r="M46" s="59">
        <f t="shared" si="49"/>
        <v>0</v>
      </c>
      <c r="N46" s="58"/>
      <c r="O46" s="59">
        <f t="shared" si="50"/>
        <v>0</v>
      </c>
      <c r="P46" s="58"/>
      <c r="Q46" s="59">
        <f t="shared" si="51"/>
        <v>0</v>
      </c>
      <c r="R46" s="60">
        <f t="shared" si="80"/>
        <v>16</v>
      </c>
      <c r="S46" s="59">
        <f t="shared" si="81"/>
        <v>4106.5600000000004</v>
      </c>
      <c r="T46" s="61">
        <f t="shared" si="82"/>
        <v>0</v>
      </c>
      <c r="U46" s="62">
        <f t="shared" si="83"/>
        <v>0</v>
      </c>
      <c r="V46" s="62">
        <f t="shared" si="84"/>
        <v>0</v>
      </c>
      <c r="W46" s="62">
        <f t="shared" si="85"/>
        <v>0</v>
      </c>
      <c r="X46" s="62">
        <f t="shared" si="86"/>
        <v>0</v>
      </c>
      <c r="Y46" s="62">
        <f t="shared" si="87"/>
        <v>0</v>
      </c>
      <c r="Z46" s="62">
        <f t="shared" si="88"/>
        <v>0</v>
      </c>
      <c r="AA46" s="63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0">
        <f t="shared" si="52"/>
        <v>16</v>
      </c>
      <c r="AV46" s="65">
        <f t="shared" si="53"/>
        <v>0</v>
      </c>
      <c r="AW46" s="65">
        <f t="shared" si="54"/>
        <v>0</v>
      </c>
      <c r="AX46" s="65">
        <f t="shared" si="55"/>
        <v>0</v>
      </c>
      <c r="AY46" s="65">
        <f t="shared" si="56"/>
        <v>0</v>
      </c>
      <c r="AZ46" s="65">
        <f t="shared" si="57"/>
        <v>0</v>
      </c>
      <c r="BA46" s="60">
        <f t="shared" si="58"/>
        <v>16</v>
      </c>
      <c r="BB46" s="60">
        <f t="shared" si="59"/>
        <v>0</v>
      </c>
      <c r="BC46" s="66">
        <f t="shared" si="89"/>
        <v>0</v>
      </c>
      <c r="BD46" s="66">
        <f t="shared" si="60"/>
        <v>0</v>
      </c>
      <c r="BE46" s="66">
        <f t="shared" si="61"/>
        <v>0</v>
      </c>
      <c r="BF46" s="66">
        <f t="shared" si="62"/>
        <v>0</v>
      </c>
      <c r="BG46" s="66">
        <f t="shared" si="63"/>
        <v>0</v>
      </c>
      <c r="BH46" s="66">
        <f t="shared" si="64"/>
        <v>0</v>
      </c>
      <c r="BI46" s="66">
        <f t="shared" si="65"/>
        <v>0</v>
      </c>
      <c r="BJ46" s="66">
        <f t="shared" si="66"/>
        <v>0</v>
      </c>
      <c r="BK46" s="66">
        <f t="shared" si="67"/>
        <v>0</v>
      </c>
      <c r="BL46" s="66">
        <f t="shared" si="68"/>
        <v>0</v>
      </c>
      <c r="BM46" s="66">
        <f t="shared" si="69"/>
        <v>0</v>
      </c>
      <c r="BN46" s="66">
        <f t="shared" si="70"/>
        <v>0</v>
      </c>
      <c r="BO46" s="66">
        <f t="shared" si="71"/>
        <v>0</v>
      </c>
      <c r="BP46" s="66">
        <f t="shared" si="72"/>
        <v>0</v>
      </c>
      <c r="BQ46" s="66">
        <f t="shared" si="73"/>
        <v>0</v>
      </c>
      <c r="BR46" s="66">
        <f t="shared" si="74"/>
        <v>0</v>
      </c>
      <c r="BS46" s="66">
        <f t="shared" si="75"/>
        <v>0</v>
      </c>
      <c r="BT46" s="66">
        <f t="shared" si="76"/>
        <v>0</v>
      </c>
      <c r="BU46" s="66">
        <f t="shared" si="77"/>
        <v>0</v>
      </c>
      <c r="BV46" s="66">
        <f t="shared" si="78"/>
        <v>0</v>
      </c>
      <c r="BW46" s="64"/>
      <c r="BX46" s="8"/>
    </row>
    <row r="47" spans="1:76" x14ac:dyDescent="0.25">
      <c r="A47" s="185" t="s">
        <v>164</v>
      </c>
      <c r="B47" s="164" t="s">
        <v>218</v>
      </c>
      <c r="C47" s="165" t="s">
        <v>243</v>
      </c>
      <c r="D47" s="56" t="s">
        <v>196</v>
      </c>
      <c r="E47" s="67">
        <v>3</v>
      </c>
      <c r="F47" s="157">
        <v>322.73</v>
      </c>
      <c r="G47" s="57">
        <f t="shared" si="79"/>
        <v>968.19</v>
      </c>
      <c r="H47" s="58"/>
      <c r="I47" s="59">
        <f t="shared" si="47"/>
        <v>0</v>
      </c>
      <c r="J47" s="58"/>
      <c r="K47" s="59">
        <f t="shared" si="48"/>
        <v>0</v>
      </c>
      <c r="L47" s="58"/>
      <c r="M47" s="59">
        <f t="shared" si="49"/>
        <v>0</v>
      </c>
      <c r="N47" s="58"/>
      <c r="O47" s="59">
        <f t="shared" si="50"/>
        <v>0</v>
      </c>
      <c r="P47" s="58"/>
      <c r="Q47" s="59">
        <f t="shared" si="51"/>
        <v>0</v>
      </c>
      <c r="R47" s="60">
        <f t="shared" si="80"/>
        <v>3</v>
      </c>
      <c r="S47" s="59">
        <f t="shared" si="81"/>
        <v>968.19</v>
      </c>
      <c r="T47" s="61">
        <f t="shared" si="82"/>
        <v>0</v>
      </c>
      <c r="U47" s="62">
        <f t="shared" si="83"/>
        <v>0</v>
      </c>
      <c r="V47" s="62">
        <f t="shared" si="84"/>
        <v>0</v>
      </c>
      <c r="W47" s="62">
        <f t="shared" si="85"/>
        <v>0</v>
      </c>
      <c r="X47" s="62">
        <f t="shared" si="86"/>
        <v>0</v>
      </c>
      <c r="Y47" s="62">
        <f t="shared" si="87"/>
        <v>0</v>
      </c>
      <c r="Z47" s="62">
        <f t="shared" si="88"/>
        <v>0</v>
      </c>
      <c r="AA47" s="63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0">
        <f t="shared" si="52"/>
        <v>3</v>
      </c>
      <c r="AV47" s="65">
        <f t="shared" si="53"/>
        <v>0</v>
      </c>
      <c r="AW47" s="65">
        <f t="shared" si="54"/>
        <v>0</v>
      </c>
      <c r="AX47" s="65">
        <f t="shared" si="55"/>
        <v>0</v>
      </c>
      <c r="AY47" s="65">
        <f t="shared" si="56"/>
        <v>0</v>
      </c>
      <c r="AZ47" s="65">
        <f t="shared" si="57"/>
        <v>0</v>
      </c>
      <c r="BA47" s="60">
        <f t="shared" si="58"/>
        <v>3</v>
      </c>
      <c r="BB47" s="60">
        <f t="shared" si="59"/>
        <v>0</v>
      </c>
      <c r="BC47" s="66">
        <f t="shared" si="89"/>
        <v>0</v>
      </c>
      <c r="BD47" s="66">
        <f t="shared" si="60"/>
        <v>0</v>
      </c>
      <c r="BE47" s="66">
        <f t="shared" si="61"/>
        <v>0</v>
      </c>
      <c r="BF47" s="66">
        <f t="shared" si="62"/>
        <v>0</v>
      </c>
      <c r="BG47" s="66">
        <f t="shared" si="63"/>
        <v>0</v>
      </c>
      <c r="BH47" s="66">
        <f t="shared" si="64"/>
        <v>0</v>
      </c>
      <c r="BI47" s="66">
        <f t="shared" si="65"/>
        <v>0</v>
      </c>
      <c r="BJ47" s="66">
        <f t="shared" si="66"/>
        <v>0</v>
      </c>
      <c r="BK47" s="66">
        <f t="shared" si="67"/>
        <v>0</v>
      </c>
      <c r="BL47" s="66">
        <f t="shared" si="68"/>
        <v>0</v>
      </c>
      <c r="BM47" s="66">
        <f t="shared" si="69"/>
        <v>0</v>
      </c>
      <c r="BN47" s="66">
        <f t="shared" si="70"/>
        <v>0</v>
      </c>
      <c r="BO47" s="66">
        <f t="shared" si="71"/>
        <v>0</v>
      </c>
      <c r="BP47" s="66">
        <f t="shared" si="72"/>
        <v>0</v>
      </c>
      <c r="BQ47" s="66">
        <f t="shared" si="73"/>
        <v>0</v>
      </c>
      <c r="BR47" s="66">
        <f t="shared" si="74"/>
        <v>0</v>
      </c>
      <c r="BS47" s="66">
        <f t="shared" si="75"/>
        <v>0</v>
      </c>
      <c r="BT47" s="66">
        <f t="shared" si="76"/>
        <v>0</v>
      </c>
      <c r="BU47" s="66">
        <f t="shared" si="77"/>
        <v>0</v>
      </c>
      <c r="BV47" s="66">
        <f t="shared" si="78"/>
        <v>0</v>
      </c>
      <c r="BW47" s="64"/>
      <c r="BX47" s="8"/>
    </row>
    <row r="48" spans="1:76" x14ac:dyDescent="0.25">
      <c r="A48" s="185"/>
      <c r="B48" s="164"/>
      <c r="C48" s="55"/>
      <c r="D48" s="56"/>
      <c r="E48" s="67"/>
      <c r="F48" s="157"/>
      <c r="G48" s="57">
        <f t="shared" si="79"/>
        <v>0</v>
      </c>
      <c r="H48" s="58"/>
      <c r="I48" s="59">
        <f t="shared" si="47"/>
        <v>0</v>
      </c>
      <c r="J48" s="58"/>
      <c r="K48" s="59">
        <f t="shared" si="48"/>
        <v>0</v>
      </c>
      <c r="L48" s="58"/>
      <c r="M48" s="59">
        <f t="shared" si="49"/>
        <v>0</v>
      </c>
      <c r="N48" s="58"/>
      <c r="O48" s="59">
        <f t="shared" si="50"/>
        <v>0</v>
      </c>
      <c r="P48" s="58"/>
      <c r="Q48" s="59">
        <f t="shared" si="51"/>
        <v>0</v>
      </c>
      <c r="R48" s="60">
        <f t="shared" si="80"/>
        <v>0</v>
      </c>
      <c r="S48" s="59">
        <f t="shared" si="81"/>
        <v>0</v>
      </c>
      <c r="T48" s="61" t="str">
        <f t="shared" si="82"/>
        <v/>
      </c>
      <c r="U48" s="62">
        <f t="shared" si="83"/>
        <v>0</v>
      </c>
      <c r="V48" s="62">
        <f t="shared" si="84"/>
        <v>0</v>
      </c>
      <c r="W48" s="62">
        <f t="shared" si="85"/>
        <v>0</v>
      </c>
      <c r="X48" s="62">
        <f t="shared" si="86"/>
        <v>0</v>
      </c>
      <c r="Y48" s="62">
        <f t="shared" si="87"/>
        <v>0</v>
      </c>
      <c r="Z48" s="62" t="str">
        <f t="shared" si="88"/>
        <v/>
      </c>
      <c r="AA48" s="63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0" t="str">
        <f t="shared" si="52"/>
        <v/>
      </c>
      <c r="AV48" s="65">
        <f t="shared" si="53"/>
        <v>0</v>
      </c>
      <c r="AW48" s="65">
        <f t="shared" si="54"/>
        <v>0</v>
      </c>
      <c r="AX48" s="65">
        <f t="shared" si="55"/>
        <v>0</v>
      </c>
      <c r="AY48" s="65">
        <f t="shared" si="56"/>
        <v>0</v>
      </c>
      <c r="AZ48" s="65">
        <f t="shared" si="57"/>
        <v>0</v>
      </c>
      <c r="BA48" s="60">
        <f t="shared" si="58"/>
        <v>0</v>
      </c>
      <c r="BB48" s="60">
        <f t="shared" si="59"/>
        <v>0</v>
      </c>
      <c r="BC48" s="66">
        <f t="shared" si="89"/>
        <v>0</v>
      </c>
      <c r="BD48" s="66">
        <f t="shared" si="60"/>
        <v>0</v>
      </c>
      <c r="BE48" s="66">
        <f t="shared" si="61"/>
        <v>0</v>
      </c>
      <c r="BF48" s="66">
        <f t="shared" si="62"/>
        <v>0</v>
      </c>
      <c r="BG48" s="66">
        <f t="shared" si="63"/>
        <v>0</v>
      </c>
      <c r="BH48" s="66">
        <f t="shared" si="64"/>
        <v>0</v>
      </c>
      <c r="BI48" s="66">
        <f t="shared" si="65"/>
        <v>0</v>
      </c>
      <c r="BJ48" s="66">
        <f t="shared" si="66"/>
        <v>0</v>
      </c>
      <c r="BK48" s="66">
        <f t="shared" si="67"/>
        <v>0</v>
      </c>
      <c r="BL48" s="66">
        <f t="shared" si="68"/>
        <v>0</v>
      </c>
      <c r="BM48" s="66">
        <f t="shared" si="69"/>
        <v>0</v>
      </c>
      <c r="BN48" s="66">
        <f t="shared" si="70"/>
        <v>0</v>
      </c>
      <c r="BO48" s="66">
        <f t="shared" si="71"/>
        <v>0</v>
      </c>
      <c r="BP48" s="66">
        <f t="shared" si="72"/>
        <v>0</v>
      </c>
      <c r="BQ48" s="66">
        <f t="shared" si="73"/>
        <v>0</v>
      </c>
      <c r="BR48" s="66">
        <f t="shared" si="74"/>
        <v>0</v>
      </c>
      <c r="BS48" s="66">
        <f t="shared" si="75"/>
        <v>0</v>
      </c>
      <c r="BT48" s="66">
        <f t="shared" si="76"/>
        <v>0</v>
      </c>
      <c r="BU48" s="66">
        <f t="shared" si="77"/>
        <v>0</v>
      </c>
      <c r="BV48" s="66">
        <f t="shared" si="78"/>
        <v>0</v>
      </c>
      <c r="BW48" s="64"/>
      <c r="BX48" s="8"/>
    </row>
    <row r="49" spans="1:76" ht="30" x14ac:dyDescent="0.25">
      <c r="A49" s="45" t="s">
        <v>112</v>
      </c>
      <c r="B49" s="46" t="s">
        <v>157</v>
      </c>
      <c r="C49" s="47" t="s">
        <v>267</v>
      </c>
      <c r="D49" s="48"/>
      <c r="E49" s="48"/>
      <c r="F49" s="48"/>
      <c r="G49" s="49">
        <f>SUM(G50:G60)</f>
        <v>11088.12</v>
      </c>
      <c r="H49" s="50"/>
      <c r="I49" s="51">
        <f t="shared" si="47"/>
        <v>0</v>
      </c>
      <c r="J49" s="50"/>
      <c r="K49" s="51">
        <f t="shared" si="48"/>
        <v>0</v>
      </c>
      <c r="L49" s="50"/>
      <c r="M49" s="51">
        <f t="shared" si="49"/>
        <v>0</v>
      </c>
      <c r="N49" s="50"/>
      <c r="O49" s="51">
        <f t="shared" si="50"/>
        <v>0</v>
      </c>
      <c r="P49" s="50"/>
      <c r="Q49" s="51">
        <f t="shared" si="51"/>
        <v>0</v>
      </c>
      <c r="R49" s="156"/>
      <c r="S49" s="49">
        <f>SUM(S50:S60)</f>
        <v>11088.12</v>
      </c>
      <c r="T49" s="49"/>
      <c r="U49" s="49"/>
      <c r="V49" s="49"/>
      <c r="W49" s="49"/>
      <c r="X49" s="49"/>
      <c r="Y49" s="49"/>
      <c r="Z49" s="145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2" t="str">
        <f t="shared" si="52"/>
        <v/>
      </c>
      <c r="AV49" s="50">
        <f t="shared" si="53"/>
        <v>0</v>
      </c>
      <c r="AW49" s="50">
        <f t="shared" si="54"/>
        <v>0</v>
      </c>
      <c r="AX49" s="50">
        <f t="shared" si="55"/>
        <v>0</v>
      </c>
      <c r="AY49" s="50">
        <f t="shared" si="56"/>
        <v>0</v>
      </c>
      <c r="AZ49" s="50">
        <f t="shared" si="57"/>
        <v>0</v>
      </c>
      <c r="BA49" s="52">
        <f t="shared" si="58"/>
        <v>0</v>
      </c>
      <c r="BB49" s="52">
        <f t="shared" si="59"/>
        <v>0</v>
      </c>
      <c r="BC49" s="49">
        <f>SUM(BC50:BC60)</f>
        <v>0</v>
      </c>
      <c r="BD49" s="49">
        <f t="shared" si="60"/>
        <v>0</v>
      </c>
      <c r="BE49" s="49">
        <f t="shared" si="61"/>
        <v>0</v>
      </c>
      <c r="BF49" s="49">
        <f t="shared" si="62"/>
        <v>0</v>
      </c>
      <c r="BG49" s="49">
        <f t="shared" si="63"/>
        <v>0</v>
      </c>
      <c r="BH49" s="49">
        <f t="shared" si="64"/>
        <v>0</v>
      </c>
      <c r="BI49" s="49">
        <f t="shared" si="65"/>
        <v>0</v>
      </c>
      <c r="BJ49" s="49">
        <f t="shared" si="66"/>
        <v>0</v>
      </c>
      <c r="BK49" s="49">
        <f t="shared" si="67"/>
        <v>0</v>
      </c>
      <c r="BL49" s="49">
        <f t="shared" si="68"/>
        <v>0</v>
      </c>
      <c r="BM49" s="49">
        <f t="shared" si="69"/>
        <v>0</v>
      </c>
      <c r="BN49" s="49">
        <f t="shared" si="70"/>
        <v>0</v>
      </c>
      <c r="BO49" s="49">
        <f t="shared" si="71"/>
        <v>0</v>
      </c>
      <c r="BP49" s="49">
        <f t="shared" si="72"/>
        <v>0</v>
      </c>
      <c r="BQ49" s="49">
        <f t="shared" si="73"/>
        <v>0</v>
      </c>
      <c r="BR49" s="49">
        <f t="shared" si="74"/>
        <v>0</v>
      </c>
      <c r="BS49" s="49">
        <f t="shared" si="75"/>
        <v>0</v>
      </c>
      <c r="BT49" s="49">
        <f t="shared" si="76"/>
        <v>0</v>
      </c>
      <c r="BU49" s="49">
        <f t="shared" si="77"/>
        <v>0</v>
      </c>
      <c r="BV49" s="49">
        <f t="shared" si="78"/>
        <v>0</v>
      </c>
      <c r="BW49" s="50"/>
      <c r="BX49" s="8"/>
    </row>
    <row r="50" spans="1:76" ht="16.5" x14ac:dyDescent="0.3">
      <c r="A50" s="185" t="s">
        <v>166</v>
      </c>
      <c r="B50" s="54" t="s">
        <v>219</v>
      </c>
      <c r="C50" s="189" t="s">
        <v>248</v>
      </c>
      <c r="D50" s="56" t="s">
        <v>196</v>
      </c>
      <c r="E50" s="67">
        <v>30</v>
      </c>
      <c r="F50" s="157">
        <v>128.47999999999999</v>
      </c>
      <c r="G50" s="57">
        <f t="shared" si="79"/>
        <v>3854.3999999999996</v>
      </c>
      <c r="H50" s="58"/>
      <c r="I50" s="59">
        <f t="shared" si="47"/>
        <v>0</v>
      </c>
      <c r="J50" s="58"/>
      <c r="K50" s="59">
        <f t="shared" si="48"/>
        <v>0</v>
      </c>
      <c r="L50" s="58"/>
      <c r="M50" s="59">
        <f t="shared" si="49"/>
        <v>0</v>
      </c>
      <c r="N50" s="58"/>
      <c r="O50" s="59">
        <f t="shared" si="50"/>
        <v>0</v>
      </c>
      <c r="P50" s="58"/>
      <c r="Q50" s="59">
        <f t="shared" si="51"/>
        <v>0</v>
      </c>
      <c r="R50" s="60">
        <f t="shared" si="80"/>
        <v>30</v>
      </c>
      <c r="S50" s="59">
        <f t="shared" si="81"/>
        <v>3854.3999999999996</v>
      </c>
      <c r="T50" s="61">
        <f t="shared" si="82"/>
        <v>0</v>
      </c>
      <c r="U50" s="62">
        <f t="shared" si="83"/>
        <v>0</v>
      </c>
      <c r="V50" s="62">
        <f t="shared" si="84"/>
        <v>0</v>
      </c>
      <c r="W50" s="62">
        <f t="shared" si="85"/>
        <v>0</v>
      </c>
      <c r="X50" s="62">
        <f t="shared" si="86"/>
        <v>0</v>
      </c>
      <c r="Y50" s="62">
        <f t="shared" si="87"/>
        <v>0</v>
      </c>
      <c r="Z50" s="62">
        <f t="shared" si="88"/>
        <v>0</v>
      </c>
      <c r="AA50" s="63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0">
        <f t="shared" si="52"/>
        <v>30</v>
      </c>
      <c r="AV50" s="65">
        <f t="shared" si="53"/>
        <v>0</v>
      </c>
      <c r="AW50" s="65">
        <f t="shared" si="54"/>
        <v>0</v>
      </c>
      <c r="AX50" s="65">
        <f t="shared" si="55"/>
        <v>0</v>
      </c>
      <c r="AY50" s="65">
        <f t="shared" si="56"/>
        <v>0</v>
      </c>
      <c r="AZ50" s="65">
        <f t="shared" si="57"/>
        <v>0</v>
      </c>
      <c r="BA50" s="60">
        <f t="shared" si="58"/>
        <v>30</v>
      </c>
      <c r="BB50" s="60">
        <f t="shared" si="59"/>
        <v>0</v>
      </c>
      <c r="BC50" s="66">
        <f t="shared" si="89"/>
        <v>0</v>
      </c>
      <c r="BD50" s="66">
        <f t="shared" si="60"/>
        <v>0</v>
      </c>
      <c r="BE50" s="66">
        <f t="shared" si="61"/>
        <v>0</v>
      </c>
      <c r="BF50" s="66">
        <f t="shared" si="62"/>
        <v>0</v>
      </c>
      <c r="BG50" s="66">
        <f t="shared" si="63"/>
        <v>0</v>
      </c>
      <c r="BH50" s="66">
        <f t="shared" si="64"/>
        <v>0</v>
      </c>
      <c r="BI50" s="66">
        <f t="shared" si="65"/>
        <v>0</v>
      </c>
      <c r="BJ50" s="66">
        <f t="shared" si="66"/>
        <v>0</v>
      </c>
      <c r="BK50" s="66">
        <f t="shared" si="67"/>
        <v>0</v>
      </c>
      <c r="BL50" s="66">
        <f t="shared" si="68"/>
        <v>0</v>
      </c>
      <c r="BM50" s="66">
        <f t="shared" si="69"/>
        <v>0</v>
      </c>
      <c r="BN50" s="66">
        <f t="shared" si="70"/>
        <v>0</v>
      </c>
      <c r="BO50" s="66">
        <f t="shared" si="71"/>
        <v>0</v>
      </c>
      <c r="BP50" s="66">
        <f t="shared" si="72"/>
        <v>0</v>
      </c>
      <c r="BQ50" s="66">
        <f t="shared" si="73"/>
        <v>0</v>
      </c>
      <c r="BR50" s="66">
        <f t="shared" si="74"/>
        <v>0</v>
      </c>
      <c r="BS50" s="66">
        <f t="shared" si="75"/>
        <v>0</v>
      </c>
      <c r="BT50" s="66">
        <f t="shared" si="76"/>
        <v>0</v>
      </c>
      <c r="BU50" s="66">
        <f t="shared" si="77"/>
        <v>0</v>
      </c>
      <c r="BV50" s="66">
        <f t="shared" si="78"/>
        <v>0</v>
      </c>
      <c r="BW50" s="64"/>
      <c r="BX50" s="8"/>
    </row>
    <row r="51" spans="1:76" x14ac:dyDescent="0.25">
      <c r="A51" s="185" t="s">
        <v>167</v>
      </c>
      <c r="B51" s="54" t="s">
        <v>220</v>
      </c>
      <c r="C51" s="188" t="s">
        <v>249</v>
      </c>
      <c r="D51" s="56" t="s">
        <v>196</v>
      </c>
      <c r="E51" s="67">
        <v>3</v>
      </c>
      <c r="F51" s="157">
        <v>77.959999999999994</v>
      </c>
      <c r="G51" s="57">
        <f t="shared" si="79"/>
        <v>233.88</v>
      </c>
      <c r="H51" s="58"/>
      <c r="I51" s="59">
        <f t="shared" si="47"/>
        <v>0</v>
      </c>
      <c r="J51" s="58"/>
      <c r="K51" s="59">
        <f t="shared" si="48"/>
        <v>0</v>
      </c>
      <c r="L51" s="58"/>
      <c r="M51" s="59">
        <f t="shared" si="49"/>
        <v>0</v>
      </c>
      <c r="N51" s="58"/>
      <c r="O51" s="59">
        <f t="shared" si="50"/>
        <v>0</v>
      </c>
      <c r="P51" s="58"/>
      <c r="Q51" s="59">
        <f t="shared" si="51"/>
        <v>0</v>
      </c>
      <c r="R51" s="60">
        <f t="shared" si="80"/>
        <v>3</v>
      </c>
      <c r="S51" s="59">
        <f t="shared" si="81"/>
        <v>233.88</v>
      </c>
      <c r="T51" s="61">
        <f t="shared" si="82"/>
        <v>0</v>
      </c>
      <c r="U51" s="62">
        <f t="shared" si="83"/>
        <v>0</v>
      </c>
      <c r="V51" s="62">
        <f t="shared" si="84"/>
        <v>0</v>
      </c>
      <c r="W51" s="62">
        <f t="shared" si="85"/>
        <v>0</v>
      </c>
      <c r="X51" s="62">
        <f t="shared" si="86"/>
        <v>0</v>
      </c>
      <c r="Y51" s="62">
        <f t="shared" si="87"/>
        <v>0</v>
      </c>
      <c r="Z51" s="62">
        <f t="shared" si="88"/>
        <v>0</v>
      </c>
      <c r="AA51" s="63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0">
        <f t="shared" si="52"/>
        <v>3</v>
      </c>
      <c r="AV51" s="65">
        <f t="shared" si="53"/>
        <v>0</v>
      </c>
      <c r="AW51" s="65">
        <f t="shared" si="54"/>
        <v>0</v>
      </c>
      <c r="AX51" s="65">
        <f t="shared" si="55"/>
        <v>0</v>
      </c>
      <c r="AY51" s="65">
        <f t="shared" si="56"/>
        <v>0</v>
      </c>
      <c r="AZ51" s="65">
        <f t="shared" si="57"/>
        <v>0</v>
      </c>
      <c r="BA51" s="60">
        <f t="shared" si="58"/>
        <v>3</v>
      </c>
      <c r="BB51" s="60">
        <f t="shared" si="59"/>
        <v>0</v>
      </c>
      <c r="BC51" s="66">
        <f t="shared" si="89"/>
        <v>0</v>
      </c>
      <c r="BD51" s="66">
        <f t="shared" si="60"/>
        <v>0</v>
      </c>
      <c r="BE51" s="66">
        <f t="shared" si="61"/>
        <v>0</v>
      </c>
      <c r="BF51" s="66">
        <f t="shared" si="62"/>
        <v>0</v>
      </c>
      <c r="BG51" s="66">
        <f t="shared" si="63"/>
        <v>0</v>
      </c>
      <c r="BH51" s="66">
        <f t="shared" si="64"/>
        <v>0</v>
      </c>
      <c r="BI51" s="66">
        <f t="shared" si="65"/>
        <v>0</v>
      </c>
      <c r="BJ51" s="66">
        <f t="shared" si="66"/>
        <v>0</v>
      </c>
      <c r="BK51" s="66">
        <f t="shared" si="67"/>
        <v>0</v>
      </c>
      <c r="BL51" s="66">
        <f t="shared" si="68"/>
        <v>0</v>
      </c>
      <c r="BM51" s="66">
        <f t="shared" si="69"/>
        <v>0</v>
      </c>
      <c r="BN51" s="66">
        <f t="shared" si="70"/>
        <v>0</v>
      </c>
      <c r="BO51" s="66">
        <f t="shared" si="71"/>
        <v>0</v>
      </c>
      <c r="BP51" s="66">
        <f t="shared" si="72"/>
        <v>0</v>
      </c>
      <c r="BQ51" s="66">
        <f t="shared" si="73"/>
        <v>0</v>
      </c>
      <c r="BR51" s="66">
        <f t="shared" si="74"/>
        <v>0</v>
      </c>
      <c r="BS51" s="66">
        <f t="shared" si="75"/>
        <v>0</v>
      </c>
      <c r="BT51" s="66">
        <f t="shared" si="76"/>
        <v>0</v>
      </c>
      <c r="BU51" s="66">
        <f t="shared" si="77"/>
        <v>0</v>
      </c>
      <c r="BV51" s="66">
        <f t="shared" si="78"/>
        <v>0</v>
      </c>
      <c r="BW51" s="64"/>
      <c r="BX51" s="8"/>
    </row>
    <row r="52" spans="1:76" x14ac:dyDescent="0.25">
      <c r="A52" s="185"/>
      <c r="B52" s="54" t="s">
        <v>221</v>
      </c>
      <c r="C52" s="188" t="s">
        <v>250</v>
      </c>
      <c r="D52" s="56" t="s">
        <v>196</v>
      </c>
      <c r="E52" s="67">
        <v>1</v>
      </c>
      <c r="F52" s="157">
        <v>1779.37</v>
      </c>
      <c r="G52" s="57">
        <f>E52*F52</f>
        <v>1779.37</v>
      </c>
      <c r="H52" s="58"/>
      <c r="I52" s="59">
        <f t="shared" si="47"/>
        <v>0</v>
      </c>
      <c r="J52" s="58"/>
      <c r="K52" s="59">
        <f t="shared" si="48"/>
        <v>0</v>
      </c>
      <c r="L52" s="58"/>
      <c r="M52" s="59">
        <f t="shared" si="49"/>
        <v>0</v>
      </c>
      <c r="N52" s="58"/>
      <c r="O52" s="59">
        <f t="shared" si="50"/>
        <v>0</v>
      </c>
      <c r="P52" s="58"/>
      <c r="Q52" s="59">
        <f t="shared" si="51"/>
        <v>0</v>
      </c>
      <c r="R52" s="60">
        <f t="shared" si="80"/>
        <v>1</v>
      </c>
      <c r="S52" s="59">
        <f t="shared" si="81"/>
        <v>1779.37</v>
      </c>
      <c r="T52" s="61"/>
      <c r="U52" s="62"/>
      <c r="V52" s="62"/>
      <c r="W52" s="62"/>
      <c r="X52" s="62"/>
      <c r="Y52" s="62"/>
      <c r="Z52" s="62"/>
      <c r="AA52" s="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60"/>
      <c r="AV52" s="65"/>
      <c r="AW52" s="65"/>
      <c r="AX52" s="65"/>
      <c r="AY52" s="65"/>
      <c r="AZ52" s="65"/>
      <c r="BA52" s="60"/>
      <c r="BB52" s="60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163"/>
      <c r="BX52" s="8"/>
    </row>
    <row r="53" spans="1:76" x14ac:dyDescent="0.25">
      <c r="A53" s="185"/>
      <c r="B53" s="54" t="s">
        <v>222</v>
      </c>
      <c r="C53" s="165" t="s">
        <v>292</v>
      </c>
      <c r="D53" s="56" t="s">
        <v>196</v>
      </c>
      <c r="E53" s="67">
        <v>200</v>
      </c>
      <c r="F53" s="157">
        <v>0.85</v>
      </c>
      <c r="G53" s="57">
        <f t="shared" ref="G53:G60" si="90">E53*F53</f>
        <v>170</v>
      </c>
      <c r="H53" s="58"/>
      <c r="I53" s="59">
        <f t="shared" si="47"/>
        <v>0</v>
      </c>
      <c r="J53" s="58"/>
      <c r="K53" s="59">
        <f t="shared" si="48"/>
        <v>0</v>
      </c>
      <c r="L53" s="58"/>
      <c r="M53" s="59">
        <f t="shared" si="49"/>
        <v>0</v>
      </c>
      <c r="N53" s="58"/>
      <c r="O53" s="59">
        <f t="shared" si="50"/>
        <v>0</v>
      </c>
      <c r="P53" s="58"/>
      <c r="Q53" s="59">
        <f t="shared" si="51"/>
        <v>0</v>
      </c>
      <c r="R53" s="60">
        <f t="shared" si="80"/>
        <v>200</v>
      </c>
      <c r="S53" s="59">
        <f t="shared" si="81"/>
        <v>170</v>
      </c>
      <c r="T53" s="61"/>
      <c r="U53" s="62"/>
      <c r="V53" s="62"/>
      <c r="W53" s="62"/>
      <c r="X53" s="62"/>
      <c r="Y53" s="62"/>
      <c r="Z53" s="62"/>
      <c r="AA53" s="63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60"/>
      <c r="AV53" s="65"/>
      <c r="AW53" s="65"/>
      <c r="AX53" s="65"/>
      <c r="AY53" s="65"/>
      <c r="AZ53" s="65"/>
      <c r="BA53" s="60"/>
      <c r="BB53" s="60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184"/>
      <c r="BX53" s="8"/>
    </row>
    <row r="54" spans="1:76" x14ac:dyDescent="0.25">
      <c r="A54" s="185"/>
      <c r="B54" s="54" t="s">
        <v>259</v>
      </c>
      <c r="C54" s="165" t="s">
        <v>268</v>
      </c>
      <c r="D54" s="56" t="s">
        <v>196</v>
      </c>
      <c r="E54" s="67">
        <v>200</v>
      </c>
      <c r="F54" s="157">
        <v>1.18</v>
      </c>
      <c r="G54" s="57">
        <f t="shared" si="90"/>
        <v>236</v>
      </c>
      <c r="H54" s="58"/>
      <c r="I54" s="59">
        <f t="shared" si="47"/>
        <v>0</v>
      </c>
      <c r="J54" s="58"/>
      <c r="K54" s="59">
        <f t="shared" si="48"/>
        <v>0</v>
      </c>
      <c r="L54" s="58"/>
      <c r="M54" s="59">
        <f t="shared" si="49"/>
        <v>0</v>
      </c>
      <c r="N54" s="58"/>
      <c r="O54" s="59">
        <f t="shared" si="50"/>
        <v>0</v>
      </c>
      <c r="P54" s="58"/>
      <c r="Q54" s="59">
        <f t="shared" si="51"/>
        <v>0</v>
      </c>
      <c r="R54" s="60">
        <f t="shared" si="80"/>
        <v>200</v>
      </c>
      <c r="S54" s="59">
        <f t="shared" si="81"/>
        <v>236</v>
      </c>
      <c r="T54" s="61"/>
      <c r="U54" s="62"/>
      <c r="V54" s="62"/>
      <c r="W54" s="62"/>
      <c r="X54" s="62"/>
      <c r="Y54" s="62"/>
      <c r="Z54" s="62"/>
      <c r="AA54" s="63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60"/>
      <c r="AV54" s="65"/>
      <c r="AW54" s="65"/>
      <c r="AX54" s="65"/>
      <c r="AY54" s="65"/>
      <c r="AZ54" s="65"/>
      <c r="BA54" s="60"/>
      <c r="BB54" s="60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184"/>
      <c r="BX54" s="8"/>
    </row>
    <row r="55" spans="1:76" x14ac:dyDescent="0.25">
      <c r="A55" s="185"/>
      <c r="B55" s="54" t="s">
        <v>260</v>
      </c>
      <c r="C55" s="165" t="s">
        <v>269</v>
      </c>
      <c r="D55" s="56" t="s">
        <v>196</v>
      </c>
      <c r="E55" s="67">
        <v>200</v>
      </c>
      <c r="F55" s="157">
        <v>0.42</v>
      </c>
      <c r="G55" s="57">
        <f t="shared" si="90"/>
        <v>84</v>
      </c>
      <c r="H55" s="58"/>
      <c r="I55" s="59">
        <f t="shared" si="47"/>
        <v>0</v>
      </c>
      <c r="J55" s="58"/>
      <c r="K55" s="59">
        <f t="shared" si="48"/>
        <v>0</v>
      </c>
      <c r="L55" s="58"/>
      <c r="M55" s="59">
        <f t="shared" si="49"/>
        <v>0</v>
      </c>
      <c r="N55" s="58"/>
      <c r="O55" s="59">
        <f t="shared" si="50"/>
        <v>0</v>
      </c>
      <c r="P55" s="58"/>
      <c r="Q55" s="59">
        <f t="shared" si="51"/>
        <v>0</v>
      </c>
      <c r="R55" s="60">
        <f t="shared" si="80"/>
        <v>200</v>
      </c>
      <c r="S55" s="59">
        <f t="shared" si="81"/>
        <v>84</v>
      </c>
      <c r="T55" s="61"/>
      <c r="U55" s="62"/>
      <c r="V55" s="62"/>
      <c r="W55" s="62"/>
      <c r="X55" s="62"/>
      <c r="Y55" s="62"/>
      <c r="Z55" s="62"/>
      <c r="AA55" s="63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60"/>
      <c r="AV55" s="65"/>
      <c r="AW55" s="65"/>
      <c r="AX55" s="65"/>
      <c r="AY55" s="65"/>
      <c r="AZ55" s="65"/>
      <c r="BA55" s="60"/>
      <c r="BB55" s="60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184"/>
      <c r="BX55" s="8"/>
    </row>
    <row r="56" spans="1:76" x14ac:dyDescent="0.25">
      <c r="A56" s="185"/>
      <c r="B56" s="54" t="s">
        <v>272</v>
      </c>
      <c r="C56" s="188" t="s">
        <v>270</v>
      </c>
      <c r="D56" s="56" t="s">
        <v>196</v>
      </c>
      <c r="E56" s="67">
        <v>8</v>
      </c>
      <c r="F56" s="157">
        <v>292.41000000000003</v>
      </c>
      <c r="G56" s="57">
        <f t="shared" si="90"/>
        <v>2339.2800000000002</v>
      </c>
      <c r="H56" s="58"/>
      <c r="I56" s="59">
        <f t="shared" si="47"/>
        <v>0</v>
      </c>
      <c r="J56" s="58"/>
      <c r="K56" s="59">
        <f t="shared" si="48"/>
        <v>0</v>
      </c>
      <c r="L56" s="58"/>
      <c r="M56" s="59">
        <f t="shared" si="49"/>
        <v>0</v>
      </c>
      <c r="N56" s="58"/>
      <c r="O56" s="59">
        <f t="shared" si="50"/>
        <v>0</v>
      </c>
      <c r="P56" s="58"/>
      <c r="Q56" s="59">
        <f t="shared" si="51"/>
        <v>0</v>
      </c>
      <c r="R56" s="60">
        <f t="shared" si="80"/>
        <v>8</v>
      </c>
      <c r="S56" s="59">
        <f t="shared" si="81"/>
        <v>2339.2800000000002</v>
      </c>
      <c r="T56" s="61"/>
      <c r="U56" s="62"/>
      <c r="V56" s="62"/>
      <c r="W56" s="62"/>
      <c r="X56" s="62"/>
      <c r="Y56" s="62"/>
      <c r="Z56" s="62"/>
      <c r="AA56" s="63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60"/>
      <c r="AV56" s="65"/>
      <c r="AW56" s="65"/>
      <c r="AX56" s="65"/>
      <c r="AY56" s="65"/>
      <c r="AZ56" s="65"/>
      <c r="BA56" s="60"/>
      <c r="BB56" s="60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184"/>
      <c r="BX56" s="8"/>
    </row>
    <row r="57" spans="1:76" x14ac:dyDescent="0.25">
      <c r="A57" s="185"/>
      <c r="B57" s="54" t="s">
        <v>273</v>
      </c>
      <c r="C57" s="188" t="s">
        <v>271</v>
      </c>
      <c r="D57" s="56" t="s">
        <v>196</v>
      </c>
      <c r="E57" s="67">
        <v>8</v>
      </c>
      <c r="F57" s="157">
        <v>275.98</v>
      </c>
      <c r="G57" s="57">
        <f t="shared" si="90"/>
        <v>2207.84</v>
      </c>
      <c r="H57" s="58"/>
      <c r="I57" s="59">
        <f t="shared" si="47"/>
        <v>0</v>
      </c>
      <c r="J57" s="58"/>
      <c r="K57" s="59">
        <f t="shared" si="48"/>
        <v>0</v>
      </c>
      <c r="L57" s="58"/>
      <c r="M57" s="59">
        <f t="shared" si="49"/>
        <v>0</v>
      </c>
      <c r="N57" s="58"/>
      <c r="O57" s="59">
        <f t="shared" si="50"/>
        <v>0</v>
      </c>
      <c r="P57" s="58"/>
      <c r="Q57" s="59">
        <f t="shared" si="51"/>
        <v>0</v>
      </c>
      <c r="R57" s="60">
        <f t="shared" si="80"/>
        <v>8</v>
      </c>
      <c r="S57" s="59">
        <f t="shared" si="81"/>
        <v>2207.84</v>
      </c>
      <c r="T57" s="61"/>
      <c r="U57" s="62"/>
      <c r="V57" s="62"/>
      <c r="W57" s="62"/>
      <c r="X57" s="62"/>
      <c r="Y57" s="62"/>
      <c r="Z57" s="62"/>
      <c r="AA57" s="63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60"/>
      <c r="AV57" s="65"/>
      <c r="AW57" s="65"/>
      <c r="AX57" s="65"/>
      <c r="AY57" s="65"/>
      <c r="AZ57" s="65"/>
      <c r="BA57" s="60"/>
      <c r="BB57" s="60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184"/>
      <c r="BX57" s="8"/>
    </row>
    <row r="58" spans="1:76" x14ac:dyDescent="0.25">
      <c r="A58" s="185"/>
      <c r="B58" s="54" t="s">
        <v>274</v>
      </c>
      <c r="C58" s="165" t="s">
        <v>201</v>
      </c>
      <c r="D58" s="56" t="s">
        <v>196</v>
      </c>
      <c r="E58" s="67">
        <v>25</v>
      </c>
      <c r="F58" s="157">
        <v>1.75</v>
      </c>
      <c r="G58" s="57">
        <f t="shared" si="90"/>
        <v>43.75</v>
      </c>
      <c r="H58" s="58"/>
      <c r="I58" s="59">
        <f t="shared" si="47"/>
        <v>0</v>
      </c>
      <c r="J58" s="58"/>
      <c r="K58" s="59">
        <f t="shared" si="48"/>
        <v>0</v>
      </c>
      <c r="L58" s="58"/>
      <c r="M58" s="59">
        <f t="shared" si="49"/>
        <v>0</v>
      </c>
      <c r="N58" s="58"/>
      <c r="O58" s="59">
        <f t="shared" si="50"/>
        <v>0</v>
      </c>
      <c r="P58" s="58"/>
      <c r="Q58" s="59">
        <f t="shared" si="51"/>
        <v>0</v>
      </c>
      <c r="R58" s="60">
        <f t="shared" si="80"/>
        <v>25</v>
      </c>
      <c r="S58" s="59">
        <f t="shared" si="81"/>
        <v>43.75</v>
      </c>
      <c r="T58" s="61"/>
      <c r="U58" s="62"/>
      <c r="V58" s="62"/>
      <c r="W58" s="62"/>
      <c r="X58" s="62"/>
      <c r="Y58" s="62"/>
      <c r="Z58" s="62"/>
      <c r="AA58" s="63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60"/>
      <c r="AV58" s="65"/>
      <c r="AW58" s="65"/>
      <c r="AX58" s="65"/>
      <c r="AY58" s="65"/>
      <c r="AZ58" s="65"/>
      <c r="BA58" s="60"/>
      <c r="BB58" s="60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184"/>
      <c r="BX58" s="8"/>
    </row>
    <row r="59" spans="1:76" x14ac:dyDescent="0.25">
      <c r="A59" s="185"/>
      <c r="B59" s="54" t="s">
        <v>275</v>
      </c>
      <c r="C59" s="165" t="s">
        <v>258</v>
      </c>
      <c r="D59" s="56" t="s">
        <v>196</v>
      </c>
      <c r="E59" s="67">
        <v>25</v>
      </c>
      <c r="F59" s="157">
        <v>0.92</v>
      </c>
      <c r="G59" s="57">
        <f t="shared" si="90"/>
        <v>23</v>
      </c>
      <c r="H59" s="58"/>
      <c r="I59" s="59">
        <f t="shared" si="47"/>
        <v>0</v>
      </c>
      <c r="J59" s="58"/>
      <c r="K59" s="59">
        <f t="shared" si="48"/>
        <v>0</v>
      </c>
      <c r="L59" s="58"/>
      <c r="M59" s="59">
        <f t="shared" si="49"/>
        <v>0</v>
      </c>
      <c r="N59" s="58"/>
      <c r="O59" s="59">
        <f t="shared" si="50"/>
        <v>0</v>
      </c>
      <c r="P59" s="58"/>
      <c r="Q59" s="59">
        <f t="shared" si="51"/>
        <v>0</v>
      </c>
      <c r="R59" s="60">
        <f t="shared" si="80"/>
        <v>25</v>
      </c>
      <c r="S59" s="59">
        <f t="shared" si="81"/>
        <v>23</v>
      </c>
      <c r="T59" s="61"/>
      <c r="U59" s="62"/>
      <c r="V59" s="62"/>
      <c r="W59" s="62"/>
      <c r="X59" s="62"/>
      <c r="Y59" s="62"/>
      <c r="Z59" s="62"/>
      <c r="AA59" s="63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60"/>
      <c r="AV59" s="65"/>
      <c r="AW59" s="65"/>
      <c r="AX59" s="65"/>
      <c r="AY59" s="65"/>
      <c r="AZ59" s="65"/>
      <c r="BA59" s="60"/>
      <c r="BB59" s="60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184"/>
      <c r="BX59" s="8"/>
    </row>
    <row r="60" spans="1:76" x14ac:dyDescent="0.25">
      <c r="A60" s="185" t="s">
        <v>168</v>
      </c>
      <c r="B60" s="54" t="s">
        <v>276</v>
      </c>
      <c r="C60" t="s">
        <v>200</v>
      </c>
      <c r="D60" s="56" t="s">
        <v>196</v>
      </c>
      <c r="E60" s="67">
        <v>2</v>
      </c>
      <c r="F60" s="157">
        <v>58.3</v>
      </c>
      <c r="G60" s="57">
        <f t="shared" si="90"/>
        <v>116.6</v>
      </c>
      <c r="H60" s="58"/>
      <c r="I60" s="59">
        <f t="shared" si="47"/>
        <v>0</v>
      </c>
      <c r="J60" s="58"/>
      <c r="K60" s="59">
        <f t="shared" si="48"/>
        <v>0</v>
      </c>
      <c r="L60" s="58"/>
      <c r="M60" s="59">
        <f t="shared" si="49"/>
        <v>0</v>
      </c>
      <c r="N60" s="58"/>
      <c r="O60" s="59">
        <f t="shared" si="50"/>
        <v>0</v>
      </c>
      <c r="P60" s="58"/>
      <c r="Q60" s="59">
        <f t="shared" si="51"/>
        <v>0</v>
      </c>
      <c r="R60" s="60">
        <f t="shared" si="80"/>
        <v>2</v>
      </c>
      <c r="S60" s="59">
        <f t="shared" si="81"/>
        <v>116.6</v>
      </c>
      <c r="T60" s="61">
        <f>IF($G52=0,"",IF(-E52=SUM($H60+$J60+$L60+$N60+$P60),"suprimido",(SUMIF($AA$12:$AT$12,"contrato",$AA60:$AT60))/$E52))</f>
        <v>0</v>
      </c>
      <c r="U60" s="62">
        <f>IF($I60=0,0,IF(-E52=SUM($H60+$J60+$L60+$N60+$P60),"suprimido",(SUMIF($AA$12:$AT$12,"1° aditivo",$AA60:$AT60))/$H60))</f>
        <v>0</v>
      </c>
      <c r="V60" s="62">
        <f>IF($K60=0,0,IF(-E52=SUM($H60+$J60+$L60+$N60+$P60),"suprimido",(SUMIF($AA$12:$AT$12,"1° aditivo",$AA60:$AT60))/$J60))</f>
        <v>0</v>
      </c>
      <c r="W60" s="62">
        <f>IF($M60=0,0,IF(-E52=SUM($H60+$J60+$L60+$N60+$P60),"suprimido",(SUMIF($AA$12:$AT$12,"1° aditivo",$AA60:$AT60))/$L60))</f>
        <v>0</v>
      </c>
      <c r="X60" s="62">
        <f>IF($O60=0,0,IF(-E52=SUM($H60+$J60+$L60+$N60+$P60),"suprimido",(SUMIF($AA$12:$AT$12,"1° aditivo",$AA60:$AT60))/$N60))</f>
        <v>0</v>
      </c>
      <c r="Y60" s="62">
        <f>IF($Q60=0,0,IF(-E52=SUM($H60+$J60+$L60+$N60+$P60),"suprimido",(SUMIF($AA$12:$AT$12,"1° aditivo",$AA60:$AT60))/$P60))</f>
        <v>0</v>
      </c>
      <c r="Z60" s="62">
        <f>IF(F52=0,"",IF(-E52=SUM(H60+J60+L60+N60+P60),"suprimido",SUM($AA60:$AT60)/(SUM($H60+$J60+$L60+$N60+$P60)+$E52)))</f>
        <v>0</v>
      </c>
      <c r="AA60" s="63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0">
        <f>IF(E52&lt;&gt;"",IF(-E52=SUM($H60+$J60+$L60+$N60+$P60),"suprimido",E52-(SUMIF($AA$12:$AT$12,"contrato",$AA60:$AT60))),"")</f>
        <v>1</v>
      </c>
      <c r="AV60" s="65">
        <f>IF(H60&lt;&gt;"",IF(-E52=SUM($H60+$J60+$L60+$N60+$P60),"suprimido",H60-(SUMIF($AA$12:$AT$12,"1° aditivo",$AA60:$AT60))),0)</f>
        <v>0</v>
      </c>
      <c r="AW60" s="65">
        <f>IF(J60&lt;&gt;"",IF(-E52=SUM($H60+$J60+$L60+$N60+$P60),"suprimido",J60-(SUMIF($AA$12:$AT$12,"2° aditivo",$AA60:$AT60))),0)</f>
        <v>0</v>
      </c>
      <c r="AX60" s="65">
        <f>IF(L60&lt;&gt;"",IF(-E52=SUM($H60+$J60+$L60+$N60+$P60),"suprimido",L60-(SUMIF($AA$12:$AT$12,"3° aditivo",$AA60:$AT60))),0)</f>
        <v>0</v>
      </c>
      <c r="AY60" s="65">
        <f>IF(N60&lt;&gt;"",IF(-E52=SUM($H60+$J60+$L60+$N60+$P60),"suprimido",N60-(SUMIF($AA$12:$AT$12,"4° aditivo",$AA60:$AT60))),0)</f>
        <v>0</v>
      </c>
      <c r="AZ60" s="65">
        <f>IF(P60&lt;&gt;"",IF(-E52=SUM($H60+$J60+$L60+$N60+$P60),"suprimido",P60-(SUMIF($AA$12:$AT$12,"5° aditivo",$AA60:$AT60))),0)</f>
        <v>0</v>
      </c>
      <c r="BA60" s="60">
        <f>E52+H60+J60+L60+N60+P60-BB60</f>
        <v>1</v>
      </c>
      <c r="BB60" s="60">
        <f t="shared" si="59"/>
        <v>0</v>
      </c>
      <c r="BC60" s="66">
        <f t="shared" ref="BC60:BV60" si="91">IF(AA60&lt;&gt;"",AA60*$F52,0)</f>
        <v>0</v>
      </c>
      <c r="BD60" s="66">
        <f t="shared" si="91"/>
        <v>0</v>
      </c>
      <c r="BE60" s="66">
        <f t="shared" si="91"/>
        <v>0</v>
      </c>
      <c r="BF60" s="66">
        <f t="shared" si="91"/>
        <v>0</v>
      </c>
      <c r="BG60" s="66">
        <f t="shared" si="91"/>
        <v>0</v>
      </c>
      <c r="BH60" s="66">
        <f t="shared" si="91"/>
        <v>0</v>
      </c>
      <c r="BI60" s="66">
        <f t="shared" si="91"/>
        <v>0</v>
      </c>
      <c r="BJ60" s="66">
        <f t="shared" si="91"/>
        <v>0</v>
      </c>
      <c r="BK60" s="66">
        <f t="shared" si="91"/>
        <v>0</v>
      </c>
      <c r="BL60" s="66">
        <f t="shared" si="91"/>
        <v>0</v>
      </c>
      <c r="BM60" s="66">
        <f t="shared" si="91"/>
        <v>0</v>
      </c>
      <c r="BN60" s="66">
        <f t="shared" si="91"/>
        <v>0</v>
      </c>
      <c r="BO60" s="66">
        <f t="shared" si="91"/>
        <v>0</v>
      </c>
      <c r="BP60" s="66">
        <f t="shared" si="91"/>
        <v>0</v>
      </c>
      <c r="BQ60" s="66">
        <f t="shared" si="91"/>
        <v>0</v>
      </c>
      <c r="BR60" s="66">
        <f t="shared" si="91"/>
        <v>0</v>
      </c>
      <c r="BS60" s="66">
        <f t="shared" si="91"/>
        <v>0</v>
      </c>
      <c r="BT60" s="66">
        <f t="shared" si="91"/>
        <v>0</v>
      </c>
      <c r="BU60" s="66">
        <f t="shared" si="91"/>
        <v>0</v>
      </c>
      <c r="BV60" s="66">
        <f t="shared" si="91"/>
        <v>0</v>
      </c>
      <c r="BW60" s="64"/>
      <c r="BX60" s="8"/>
    </row>
    <row r="61" spans="1:76" x14ac:dyDescent="0.25">
      <c r="A61" s="45" t="s">
        <v>112</v>
      </c>
      <c r="B61" s="46" t="s">
        <v>158</v>
      </c>
      <c r="C61" s="47" t="s">
        <v>252</v>
      </c>
      <c r="D61" s="48"/>
      <c r="E61" s="48"/>
      <c r="F61" s="48" t="s">
        <v>295</v>
      </c>
      <c r="G61" s="49">
        <f>SUM(G62:G64)</f>
        <v>5133.2000000000007</v>
      </c>
      <c r="H61" s="50"/>
      <c r="I61" s="51" t="e">
        <f t="shared" si="47"/>
        <v>#VALUE!</v>
      </c>
      <c r="J61" s="50"/>
      <c r="K61" s="51" t="e">
        <f t="shared" si="48"/>
        <v>#VALUE!</v>
      </c>
      <c r="L61" s="50"/>
      <c r="M61" s="51" t="e">
        <f t="shared" si="49"/>
        <v>#VALUE!</v>
      </c>
      <c r="N61" s="50"/>
      <c r="O61" s="51" t="e">
        <f t="shared" si="50"/>
        <v>#VALUE!</v>
      </c>
      <c r="P61" s="50"/>
      <c r="Q61" s="51" t="e">
        <f t="shared" si="51"/>
        <v>#VALUE!</v>
      </c>
      <c r="R61" s="156"/>
      <c r="S61" s="49">
        <f>SUM(S62:S64)</f>
        <v>5133.2000000000007</v>
      </c>
      <c r="T61" s="49"/>
      <c r="U61" s="49"/>
      <c r="V61" s="49"/>
      <c r="W61" s="49"/>
      <c r="X61" s="49"/>
      <c r="Y61" s="49"/>
      <c r="Z61" s="145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2" t="str">
        <f t="shared" si="52"/>
        <v/>
      </c>
      <c r="AV61" s="50">
        <f t="shared" si="53"/>
        <v>0</v>
      </c>
      <c r="AW61" s="50">
        <f t="shared" si="54"/>
        <v>0</v>
      </c>
      <c r="AX61" s="50">
        <f t="shared" si="55"/>
        <v>0</v>
      </c>
      <c r="AY61" s="50">
        <f t="shared" si="56"/>
        <v>0</v>
      </c>
      <c r="AZ61" s="50">
        <f t="shared" si="57"/>
        <v>0</v>
      </c>
      <c r="BA61" s="52">
        <f t="shared" si="58"/>
        <v>0</v>
      </c>
      <c r="BB61" s="52">
        <f t="shared" si="59"/>
        <v>0</v>
      </c>
      <c r="BC61" s="49">
        <f>SUM(BC62:BC64)</f>
        <v>0</v>
      </c>
      <c r="BD61" s="49">
        <f t="shared" si="60"/>
        <v>0</v>
      </c>
      <c r="BE61" s="49">
        <f t="shared" si="61"/>
        <v>0</v>
      </c>
      <c r="BF61" s="49">
        <f t="shared" si="62"/>
        <v>0</v>
      </c>
      <c r="BG61" s="49">
        <f t="shared" si="63"/>
        <v>0</v>
      </c>
      <c r="BH61" s="49">
        <f t="shared" si="64"/>
        <v>0</v>
      </c>
      <c r="BI61" s="49">
        <f t="shared" si="65"/>
        <v>0</v>
      </c>
      <c r="BJ61" s="49">
        <f t="shared" si="66"/>
        <v>0</v>
      </c>
      <c r="BK61" s="49">
        <f t="shared" si="67"/>
        <v>0</v>
      </c>
      <c r="BL61" s="49">
        <f t="shared" si="68"/>
        <v>0</v>
      </c>
      <c r="BM61" s="49">
        <f t="shared" si="69"/>
        <v>0</v>
      </c>
      <c r="BN61" s="49">
        <f t="shared" si="70"/>
        <v>0</v>
      </c>
      <c r="BO61" s="49">
        <f t="shared" si="71"/>
        <v>0</v>
      </c>
      <c r="BP61" s="49">
        <f t="shared" si="72"/>
        <v>0</v>
      </c>
      <c r="BQ61" s="49">
        <f t="shared" si="73"/>
        <v>0</v>
      </c>
      <c r="BR61" s="49">
        <f t="shared" si="74"/>
        <v>0</v>
      </c>
      <c r="BS61" s="49">
        <f t="shared" si="75"/>
        <v>0</v>
      </c>
      <c r="BT61" s="49">
        <f t="shared" si="76"/>
        <v>0</v>
      </c>
      <c r="BU61" s="49">
        <f t="shared" si="77"/>
        <v>0</v>
      </c>
      <c r="BV61" s="49">
        <f t="shared" si="78"/>
        <v>0</v>
      </c>
      <c r="BW61" s="50"/>
      <c r="BX61" s="8"/>
    </row>
    <row r="62" spans="1:76" x14ac:dyDescent="0.25">
      <c r="A62" s="185" t="s">
        <v>169</v>
      </c>
      <c r="B62" s="54" t="s">
        <v>223</v>
      </c>
      <c r="C62" s="188" t="s">
        <v>204</v>
      </c>
      <c r="D62" s="56" t="s">
        <v>196</v>
      </c>
      <c r="E62" s="67">
        <v>20</v>
      </c>
      <c r="F62" s="157">
        <v>256.66000000000003</v>
      </c>
      <c r="G62" s="57">
        <f t="shared" si="79"/>
        <v>5133.2000000000007</v>
      </c>
      <c r="H62" s="58"/>
      <c r="I62" s="59">
        <f t="shared" si="47"/>
        <v>0</v>
      </c>
      <c r="J62" s="58"/>
      <c r="K62" s="59">
        <f t="shared" si="48"/>
        <v>0</v>
      </c>
      <c r="L62" s="58"/>
      <c r="M62" s="59">
        <f t="shared" si="49"/>
        <v>0</v>
      </c>
      <c r="N62" s="58"/>
      <c r="O62" s="59">
        <f t="shared" si="50"/>
        <v>0</v>
      </c>
      <c r="P62" s="58"/>
      <c r="Q62" s="59">
        <f t="shared" si="51"/>
        <v>0</v>
      </c>
      <c r="R62" s="60">
        <f t="shared" si="80"/>
        <v>20</v>
      </c>
      <c r="S62" s="59">
        <f t="shared" si="81"/>
        <v>5133.2000000000007</v>
      </c>
      <c r="T62" s="61">
        <f t="shared" si="82"/>
        <v>0</v>
      </c>
      <c r="U62" s="62">
        <f t="shared" si="83"/>
        <v>0</v>
      </c>
      <c r="V62" s="62">
        <f t="shared" si="84"/>
        <v>0</v>
      </c>
      <c r="W62" s="62">
        <f t="shared" si="85"/>
        <v>0</v>
      </c>
      <c r="X62" s="62">
        <f t="shared" si="86"/>
        <v>0</v>
      </c>
      <c r="Y62" s="62">
        <f t="shared" si="87"/>
        <v>0</v>
      </c>
      <c r="Z62" s="62">
        <f t="shared" si="88"/>
        <v>0</v>
      </c>
      <c r="AA62" s="63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0">
        <f t="shared" si="52"/>
        <v>20</v>
      </c>
      <c r="AV62" s="65">
        <f t="shared" si="53"/>
        <v>0</v>
      </c>
      <c r="AW62" s="65">
        <f t="shared" si="54"/>
        <v>0</v>
      </c>
      <c r="AX62" s="65">
        <f t="shared" si="55"/>
        <v>0</v>
      </c>
      <c r="AY62" s="65">
        <f t="shared" si="56"/>
        <v>0</v>
      </c>
      <c r="AZ62" s="65">
        <f t="shared" si="57"/>
        <v>0</v>
      </c>
      <c r="BA62" s="60">
        <f t="shared" si="58"/>
        <v>20</v>
      </c>
      <c r="BB62" s="60">
        <f t="shared" si="59"/>
        <v>0</v>
      </c>
      <c r="BC62" s="66">
        <f t="shared" si="89"/>
        <v>0</v>
      </c>
      <c r="BD62" s="66">
        <f t="shared" si="60"/>
        <v>0</v>
      </c>
      <c r="BE62" s="66">
        <f t="shared" si="61"/>
        <v>0</v>
      </c>
      <c r="BF62" s="66">
        <f t="shared" si="62"/>
        <v>0</v>
      </c>
      <c r="BG62" s="66">
        <f t="shared" si="63"/>
        <v>0</v>
      </c>
      <c r="BH62" s="66">
        <f t="shared" si="64"/>
        <v>0</v>
      </c>
      <c r="BI62" s="66">
        <f t="shared" si="65"/>
        <v>0</v>
      </c>
      <c r="BJ62" s="66">
        <f t="shared" si="66"/>
        <v>0</v>
      </c>
      <c r="BK62" s="66">
        <f t="shared" si="67"/>
        <v>0</v>
      </c>
      <c r="BL62" s="66">
        <f t="shared" si="68"/>
        <v>0</v>
      </c>
      <c r="BM62" s="66">
        <f t="shared" si="69"/>
        <v>0</v>
      </c>
      <c r="BN62" s="66">
        <f t="shared" si="70"/>
        <v>0</v>
      </c>
      <c r="BO62" s="66">
        <f t="shared" si="71"/>
        <v>0</v>
      </c>
      <c r="BP62" s="66">
        <f t="shared" si="72"/>
        <v>0</v>
      </c>
      <c r="BQ62" s="66">
        <f t="shared" si="73"/>
        <v>0</v>
      </c>
      <c r="BR62" s="66">
        <f t="shared" si="74"/>
        <v>0</v>
      </c>
      <c r="BS62" s="66">
        <f t="shared" si="75"/>
        <v>0</v>
      </c>
      <c r="BT62" s="66">
        <f t="shared" si="76"/>
        <v>0</v>
      </c>
      <c r="BU62" s="66">
        <f t="shared" si="77"/>
        <v>0</v>
      </c>
      <c r="BV62" s="66">
        <f t="shared" si="78"/>
        <v>0</v>
      </c>
      <c r="BW62" s="64"/>
      <c r="BX62" s="8"/>
    </row>
    <row r="63" spans="1:76" ht="16.5" x14ac:dyDescent="0.3">
      <c r="A63" s="185"/>
      <c r="B63" s="54"/>
      <c r="C63" s="166"/>
      <c r="D63" s="56"/>
      <c r="E63" s="67"/>
      <c r="F63" s="157"/>
      <c r="G63" s="57"/>
      <c r="H63" s="58"/>
      <c r="I63" s="59">
        <f t="shared" si="47"/>
        <v>0</v>
      </c>
      <c r="J63" s="58"/>
      <c r="K63" s="59">
        <f t="shared" si="48"/>
        <v>0</v>
      </c>
      <c r="L63" s="58"/>
      <c r="M63" s="59">
        <f t="shared" si="49"/>
        <v>0</v>
      </c>
      <c r="N63" s="58"/>
      <c r="O63" s="59">
        <f t="shared" si="50"/>
        <v>0</v>
      </c>
      <c r="P63" s="58"/>
      <c r="Q63" s="59">
        <f t="shared" si="51"/>
        <v>0</v>
      </c>
      <c r="R63" s="60">
        <f t="shared" si="80"/>
        <v>0</v>
      </c>
      <c r="S63" s="59">
        <f t="shared" si="81"/>
        <v>0</v>
      </c>
      <c r="T63" s="61" t="str">
        <f t="shared" si="82"/>
        <v/>
      </c>
      <c r="U63" s="62">
        <f t="shared" si="83"/>
        <v>0</v>
      </c>
      <c r="V63" s="62">
        <f t="shared" si="84"/>
        <v>0</v>
      </c>
      <c r="W63" s="62">
        <f t="shared" si="85"/>
        <v>0</v>
      </c>
      <c r="X63" s="62">
        <f t="shared" si="86"/>
        <v>0</v>
      </c>
      <c r="Y63" s="62">
        <f t="shared" si="87"/>
        <v>0</v>
      </c>
      <c r="Z63" s="62" t="str">
        <f t="shared" si="88"/>
        <v/>
      </c>
      <c r="AA63" s="63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0" t="str">
        <f t="shared" si="52"/>
        <v/>
      </c>
      <c r="AV63" s="65">
        <f t="shared" si="53"/>
        <v>0</v>
      </c>
      <c r="AW63" s="65">
        <f t="shared" si="54"/>
        <v>0</v>
      </c>
      <c r="AX63" s="65">
        <f t="shared" si="55"/>
        <v>0</v>
      </c>
      <c r="AY63" s="65">
        <f t="shared" si="56"/>
        <v>0</v>
      </c>
      <c r="AZ63" s="65">
        <f t="shared" si="57"/>
        <v>0</v>
      </c>
      <c r="BA63" s="60">
        <f t="shared" si="58"/>
        <v>0</v>
      </c>
      <c r="BB63" s="60">
        <f t="shared" si="59"/>
        <v>0</v>
      </c>
      <c r="BC63" s="66">
        <f t="shared" si="89"/>
        <v>0</v>
      </c>
      <c r="BD63" s="66">
        <f t="shared" si="60"/>
        <v>0</v>
      </c>
      <c r="BE63" s="66">
        <f t="shared" si="61"/>
        <v>0</v>
      </c>
      <c r="BF63" s="66">
        <f t="shared" si="62"/>
        <v>0</v>
      </c>
      <c r="BG63" s="66">
        <f t="shared" si="63"/>
        <v>0</v>
      </c>
      <c r="BH63" s="66">
        <f t="shared" si="64"/>
        <v>0</v>
      </c>
      <c r="BI63" s="66">
        <f t="shared" si="65"/>
        <v>0</v>
      </c>
      <c r="BJ63" s="66">
        <f t="shared" si="66"/>
        <v>0</v>
      </c>
      <c r="BK63" s="66">
        <f t="shared" si="67"/>
        <v>0</v>
      </c>
      <c r="BL63" s="66">
        <f t="shared" si="68"/>
        <v>0</v>
      </c>
      <c r="BM63" s="66">
        <f t="shared" si="69"/>
        <v>0</v>
      </c>
      <c r="BN63" s="66">
        <f t="shared" si="70"/>
        <v>0</v>
      </c>
      <c r="BO63" s="66">
        <f t="shared" si="71"/>
        <v>0</v>
      </c>
      <c r="BP63" s="66">
        <f t="shared" si="72"/>
        <v>0</v>
      </c>
      <c r="BQ63" s="66">
        <f t="shared" si="73"/>
        <v>0</v>
      </c>
      <c r="BR63" s="66">
        <f t="shared" si="74"/>
        <v>0</v>
      </c>
      <c r="BS63" s="66">
        <f t="shared" si="75"/>
        <v>0</v>
      </c>
      <c r="BT63" s="66">
        <f t="shared" si="76"/>
        <v>0</v>
      </c>
      <c r="BU63" s="66">
        <f t="shared" si="77"/>
        <v>0</v>
      </c>
      <c r="BV63" s="66">
        <f t="shared" si="78"/>
        <v>0</v>
      </c>
      <c r="BW63" s="64"/>
      <c r="BX63" s="8"/>
    </row>
    <row r="64" spans="1:76" ht="16.5" x14ac:dyDescent="0.25">
      <c r="A64" s="185"/>
      <c r="B64" s="54"/>
      <c r="C64" s="168"/>
      <c r="D64" s="56"/>
      <c r="E64" s="67"/>
      <c r="F64" s="157"/>
      <c r="G64" s="57"/>
      <c r="H64" s="58"/>
      <c r="I64" s="59">
        <f t="shared" si="47"/>
        <v>0</v>
      </c>
      <c r="J64" s="58"/>
      <c r="K64" s="59">
        <f t="shared" si="48"/>
        <v>0</v>
      </c>
      <c r="L64" s="58"/>
      <c r="M64" s="59">
        <f t="shared" si="49"/>
        <v>0</v>
      </c>
      <c r="N64" s="58"/>
      <c r="O64" s="59">
        <f t="shared" si="50"/>
        <v>0</v>
      </c>
      <c r="P64" s="58"/>
      <c r="Q64" s="59">
        <f t="shared" si="51"/>
        <v>0</v>
      </c>
      <c r="R64" s="60">
        <f t="shared" si="80"/>
        <v>0</v>
      </c>
      <c r="S64" s="59">
        <f t="shared" si="81"/>
        <v>0</v>
      </c>
      <c r="T64" s="61" t="str">
        <f t="shared" si="82"/>
        <v/>
      </c>
      <c r="U64" s="62">
        <f t="shared" si="83"/>
        <v>0</v>
      </c>
      <c r="V64" s="62">
        <f t="shared" si="84"/>
        <v>0</v>
      </c>
      <c r="W64" s="62">
        <f t="shared" si="85"/>
        <v>0</v>
      </c>
      <c r="X64" s="62">
        <f t="shared" si="86"/>
        <v>0</v>
      </c>
      <c r="Y64" s="62">
        <f t="shared" si="87"/>
        <v>0</v>
      </c>
      <c r="Z64" s="62" t="str">
        <f t="shared" si="88"/>
        <v/>
      </c>
      <c r="AA64" s="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60" t="str">
        <f t="shared" si="52"/>
        <v/>
      </c>
      <c r="AV64" s="65">
        <f t="shared" si="53"/>
        <v>0</v>
      </c>
      <c r="AW64" s="65">
        <f t="shared" si="54"/>
        <v>0</v>
      </c>
      <c r="AX64" s="65">
        <f t="shared" si="55"/>
        <v>0</v>
      </c>
      <c r="AY64" s="65">
        <f t="shared" si="56"/>
        <v>0</v>
      </c>
      <c r="AZ64" s="65">
        <f t="shared" si="57"/>
        <v>0</v>
      </c>
      <c r="BA64" s="60"/>
      <c r="BB64" s="60"/>
      <c r="BC64" s="66">
        <f t="shared" si="89"/>
        <v>0</v>
      </c>
      <c r="BD64" s="66">
        <f t="shared" si="60"/>
        <v>0</v>
      </c>
      <c r="BE64" s="66">
        <f t="shared" si="61"/>
        <v>0</v>
      </c>
      <c r="BF64" s="66">
        <f t="shared" si="62"/>
        <v>0</v>
      </c>
      <c r="BG64" s="66">
        <f t="shared" si="63"/>
        <v>0</v>
      </c>
      <c r="BH64" s="66">
        <f t="shared" si="64"/>
        <v>0</v>
      </c>
      <c r="BI64" s="66">
        <f t="shared" si="65"/>
        <v>0</v>
      </c>
      <c r="BJ64" s="66">
        <f t="shared" si="66"/>
        <v>0</v>
      </c>
      <c r="BK64" s="66">
        <f t="shared" si="67"/>
        <v>0</v>
      </c>
      <c r="BL64" s="66">
        <f t="shared" si="68"/>
        <v>0</v>
      </c>
      <c r="BM64" s="66">
        <f t="shared" si="69"/>
        <v>0</v>
      </c>
      <c r="BN64" s="66">
        <f t="shared" si="70"/>
        <v>0</v>
      </c>
      <c r="BO64" s="66">
        <f t="shared" si="71"/>
        <v>0</v>
      </c>
      <c r="BP64" s="66">
        <f t="shared" si="72"/>
        <v>0</v>
      </c>
      <c r="BQ64" s="66">
        <f t="shared" si="73"/>
        <v>0</v>
      </c>
      <c r="BR64" s="66">
        <f t="shared" si="74"/>
        <v>0</v>
      </c>
      <c r="BS64" s="66">
        <f t="shared" si="75"/>
        <v>0</v>
      </c>
      <c r="BT64" s="66">
        <f t="shared" si="76"/>
        <v>0</v>
      </c>
      <c r="BU64" s="66">
        <f t="shared" si="77"/>
        <v>0</v>
      </c>
      <c r="BV64" s="66">
        <f t="shared" si="78"/>
        <v>0</v>
      </c>
      <c r="BW64" s="163"/>
      <c r="BX64" s="8"/>
    </row>
    <row r="65" spans="1:76" x14ac:dyDescent="0.25">
      <c r="A65" s="45" t="s">
        <v>112</v>
      </c>
      <c r="B65" s="46" t="s">
        <v>159</v>
      </c>
      <c r="C65" s="47" t="s">
        <v>253</v>
      </c>
      <c r="D65" s="48"/>
      <c r="E65" s="48"/>
      <c r="F65" s="48"/>
      <c r="G65" s="49">
        <f>SUM(G66:G69)</f>
        <v>18026.900000000001</v>
      </c>
      <c r="H65" s="50"/>
      <c r="I65" s="51">
        <f t="shared" si="47"/>
        <v>0</v>
      </c>
      <c r="J65" s="50"/>
      <c r="K65" s="51">
        <f t="shared" si="48"/>
        <v>0</v>
      </c>
      <c r="L65" s="50"/>
      <c r="M65" s="51">
        <f t="shared" si="49"/>
        <v>0</v>
      </c>
      <c r="N65" s="50"/>
      <c r="O65" s="51">
        <f t="shared" si="50"/>
        <v>0</v>
      </c>
      <c r="P65" s="50"/>
      <c r="Q65" s="51">
        <f t="shared" si="51"/>
        <v>0</v>
      </c>
      <c r="R65" s="156"/>
      <c r="S65" s="49">
        <f>SUM(S66:S69)</f>
        <v>18026.900000000001</v>
      </c>
      <c r="T65" s="49"/>
      <c r="U65" s="49"/>
      <c r="V65" s="49"/>
      <c r="W65" s="49"/>
      <c r="X65" s="49"/>
      <c r="Y65" s="49"/>
      <c r="Z65" s="145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2" t="str">
        <f t="shared" si="52"/>
        <v/>
      </c>
      <c r="AV65" s="50">
        <f t="shared" si="53"/>
        <v>0</v>
      </c>
      <c r="AW65" s="50">
        <f t="shared" si="54"/>
        <v>0</v>
      </c>
      <c r="AX65" s="50">
        <f t="shared" si="55"/>
        <v>0</v>
      </c>
      <c r="AY65" s="50">
        <f t="shared" si="56"/>
        <v>0</v>
      </c>
      <c r="AZ65" s="50">
        <f t="shared" si="57"/>
        <v>0</v>
      </c>
      <c r="BA65" s="52">
        <f t="shared" si="58"/>
        <v>0</v>
      </c>
      <c r="BB65" s="52">
        <f t="shared" si="59"/>
        <v>0</v>
      </c>
      <c r="BC65" s="49">
        <f>SUM(BC66:BC69)</f>
        <v>0</v>
      </c>
      <c r="BD65" s="49">
        <f t="shared" si="60"/>
        <v>0</v>
      </c>
      <c r="BE65" s="49">
        <f t="shared" si="61"/>
        <v>0</v>
      </c>
      <c r="BF65" s="49">
        <f t="shared" si="62"/>
        <v>0</v>
      </c>
      <c r="BG65" s="49">
        <f t="shared" si="63"/>
        <v>0</v>
      </c>
      <c r="BH65" s="49">
        <f t="shared" si="64"/>
        <v>0</v>
      </c>
      <c r="BI65" s="49">
        <f t="shared" si="65"/>
        <v>0</v>
      </c>
      <c r="BJ65" s="49">
        <f t="shared" si="66"/>
        <v>0</v>
      </c>
      <c r="BK65" s="49">
        <f t="shared" si="67"/>
        <v>0</v>
      </c>
      <c r="BL65" s="49">
        <f t="shared" si="68"/>
        <v>0</v>
      </c>
      <c r="BM65" s="49">
        <f t="shared" si="69"/>
        <v>0</v>
      </c>
      <c r="BN65" s="49">
        <f t="shared" si="70"/>
        <v>0</v>
      </c>
      <c r="BO65" s="49">
        <f t="shared" si="71"/>
        <v>0</v>
      </c>
      <c r="BP65" s="49">
        <f t="shared" si="72"/>
        <v>0</v>
      </c>
      <c r="BQ65" s="49">
        <f t="shared" si="73"/>
        <v>0</v>
      </c>
      <c r="BR65" s="49">
        <f t="shared" si="74"/>
        <v>0</v>
      </c>
      <c r="BS65" s="49">
        <f t="shared" si="75"/>
        <v>0</v>
      </c>
      <c r="BT65" s="49">
        <f t="shared" si="76"/>
        <v>0</v>
      </c>
      <c r="BU65" s="49">
        <f t="shared" si="77"/>
        <v>0</v>
      </c>
      <c r="BV65" s="49">
        <f t="shared" si="78"/>
        <v>0</v>
      </c>
      <c r="BW65" s="50"/>
      <c r="BX65" s="8"/>
    </row>
    <row r="66" spans="1:76" ht="16.5" x14ac:dyDescent="0.25">
      <c r="A66" s="53" t="s">
        <v>170</v>
      </c>
      <c r="B66" s="54" t="s">
        <v>224</v>
      </c>
      <c r="C66" s="190" t="s">
        <v>204</v>
      </c>
      <c r="D66" s="56" t="s">
        <v>196</v>
      </c>
      <c r="E66" s="67">
        <v>65</v>
      </c>
      <c r="F66" s="157">
        <v>256.66000000000003</v>
      </c>
      <c r="G66" s="57">
        <f t="shared" si="79"/>
        <v>16682.900000000001</v>
      </c>
      <c r="H66" s="58"/>
      <c r="I66" s="59">
        <f t="shared" si="47"/>
        <v>0</v>
      </c>
      <c r="J66" s="58"/>
      <c r="K66" s="59">
        <f t="shared" si="48"/>
        <v>0</v>
      </c>
      <c r="L66" s="58"/>
      <c r="M66" s="59">
        <f t="shared" si="49"/>
        <v>0</v>
      </c>
      <c r="N66" s="58"/>
      <c r="O66" s="59">
        <f t="shared" si="50"/>
        <v>0</v>
      </c>
      <c r="P66" s="58"/>
      <c r="Q66" s="59">
        <f t="shared" si="51"/>
        <v>0</v>
      </c>
      <c r="R66" s="60">
        <f t="shared" si="80"/>
        <v>65</v>
      </c>
      <c r="S66" s="59">
        <f t="shared" si="81"/>
        <v>16682.900000000001</v>
      </c>
      <c r="T66" s="61">
        <f t="shared" si="82"/>
        <v>0</v>
      </c>
      <c r="U66" s="62">
        <f t="shared" si="83"/>
        <v>0</v>
      </c>
      <c r="V66" s="62">
        <f t="shared" si="84"/>
        <v>0</v>
      </c>
      <c r="W66" s="62">
        <f t="shared" si="85"/>
        <v>0</v>
      </c>
      <c r="X66" s="62">
        <f t="shared" si="86"/>
        <v>0</v>
      </c>
      <c r="Y66" s="62">
        <f t="shared" si="87"/>
        <v>0</v>
      </c>
      <c r="Z66" s="62">
        <f t="shared" si="88"/>
        <v>0</v>
      </c>
      <c r="AA66" s="63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0">
        <f t="shared" si="52"/>
        <v>65</v>
      </c>
      <c r="AV66" s="65">
        <f t="shared" si="53"/>
        <v>0</v>
      </c>
      <c r="AW66" s="65">
        <f t="shared" si="54"/>
        <v>0</v>
      </c>
      <c r="AX66" s="65">
        <f t="shared" si="55"/>
        <v>0</v>
      </c>
      <c r="AY66" s="65">
        <f t="shared" si="56"/>
        <v>0</v>
      </c>
      <c r="AZ66" s="65">
        <f t="shared" si="57"/>
        <v>0</v>
      </c>
      <c r="BA66" s="60">
        <f t="shared" si="58"/>
        <v>65</v>
      </c>
      <c r="BB66" s="60">
        <f t="shared" si="59"/>
        <v>0</v>
      </c>
      <c r="BC66" s="66">
        <f t="shared" si="89"/>
        <v>0</v>
      </c>
      <c r="BD66" s="66">
        <f t="shared" si="60"/>
        <v>0</v>
      </c>
      <c r="BE66" s="66">
        <f t="shared" si="61"/>
        <v>0</v>
      </c>
      <c r="BF66" s="66">
        <f t="shared" si="62"/>
        <v>0</v>
      </c>
      <c r="BG66" s="66">
        <f t="shared" si="63"/>
        <v>0</v>
      </c>
      <c r="BH66" s="66">
        <f t="shared" si="64"/>
        <v>0</v>
      </c>
      <c r="BI66" s="66">
        <f t="shared" si="65"/>
        <v>0</v>
      </c>
      <c r="BJ66" s="66">
        <f t="shared" si="66"/>
        <v>0</v>
      </c>
      <c r="BK66" s="66">
        <f t="shared" si="67"/>
        <v>0</v>
      </c>
      <c r="BL66" s="66">
        <f t="shared" si="68"/>
        <v>0</v>
      </c>
      <c r="BM66" s="66">
        <f t="shared" si="69"/>
        <v>0</v>
      </c>
      <c r="BN66" s="66">
        <f t="shared" si="70"/>
        <v>0</v>
      </c>
      <c r="BO66" s="66">
        <f t="shared" si="71"/>
        <v>0</v>
      </c>
      <c r="BP66" s="66">
        <f t="shared" si="72"/>
        <v>0</v>
      </c>
      <c r="BQ66" s="66">
        <f t="shared" si="73"/>
        <v>0</v>
      </c>
      <c r="BR66" s="66">
        <f t="shared" si="74"/>
        <v>0</v>
      </c>
      <c r="BS66" s="66">
        <f t="shared" si="75"/>
        <v>0</v>
      </c>
      <c r="BT66" s="66">
        <f t="shared" si="76"/>
        <v>0</v>
      </c>
      <c r="BU66" s="66">
        <f t="shared" si="77"/>
        <v>0</v>
      </c>
      <c r="BV66" s="66">
        <f t="shared" si="78"/>
        <v>0</v>
      </c>
      <c r="BW66" s="64"/>
      <c r="BX66" s="8"/>
    </row>
    <row r="67" spans="1:76" ht="16.5" x14ac:dyDescent="0.25">
      <c r="A67" s="53"/>
      <c r="B67" s="54" t="s">
        <v>225</v>
      </c>
      <c r="C67" s="168" t="s">
        <v>263</v>
      </c>
      <c r="D67" s="56" t="s">
        <v>196</v>
      </c>
      <c r="E67" s="67">
        <v>700</v>
      </c>
      <c r="F67" s="157">
        <v>0.95</v>
      </c>
      <c r="G67" s="57">
        <f t="shared" si="79"/>
        <v>665</v>
      </c>
      <c r="H67" s="58"/>
      <c r="I67" s="59">
        <f t="shared" si="47"/>
        <v>0</v>
      </c>
      <c r="J67" s="58"/>
      <c r="K67" s="59">
        <f t="shared" si="48"/>
        <v>0</v>
      </c>
      <c r="L67" s="58"/>
      <c r="M67" s="59">
        <f t="shared" si="49"/>
        <v>0</v>
      </c>
      <c r="N67" s="58"/>
      <c r="O67" s="59">
        <f t="shared" si="50"/>
        <v>0</v>
      </c>
      <c r="P67" s="58"/>
      <c r="Q67" s="59">
        <f t="shared" si="51"/>
        <v>0</v>
      </c>
      <c r="R67" s="60">
        <f t="shared" si="80"/>
        <v>700</v>
      </c>
      <c r="S67" s="59">
        <f t="shared" si="81"/>
        <v>665</v>
      </c>
      <c r="T67" s="61"/>
      <c r="U67" s="62"/>
      <c r="V67" s="62"/>
      <c r="W67" s="62"/>
      <c r="X67" s="62"/>
      <c r="Y67" s="62"/>
      <c r="Z67" s="62"/>
      <c r="AA67" s="63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60">
        <f t="shared" si="52"/>
        <v>700</v>
      </c>
      <c r="AV67" s="65">
        <f t="shared" si="53"/>
        <v>0</v>
      </c>
      <c r="AW67" s="65">
        <f t="shared" si="54"/>
        <v>0</v>
      </c>
      <c r="AX67" s="65">
        <f t="shared" si="55"/>
        <v>0</v>
      </c>
      <c r="AY67" s="65">
        <f t="shared" si="56"/>
        <v>0</v>
      </c>
      <c r="AZ67" s="65">
        <f t="shared" si="57"/>
        <v>0</v>
      </c>
      <c r="BA67" s="60"/>
      <c r="BB67" s="60"/>
      <c r="BC67" s="66"/>
      <c r="BD67" s="66">
        <f t="shared" si="60"/>
        <v>0</v>
      </c>
      <c r="BE67" s="66">
        <f t="shared" si="61"/>
        <v>0</v>
      </c>
      <c r="BF67" s="66">
        <f t="shared" si="62"/>
        <v>0</v>
      </c>
      <c r="BG67" s="66">
        <f t="shared" si="63"/>
        <v>0</v>
      </c>
      <c r="BH67" s="66">
        <f t="shared" si="64"/>
        <v>0</v>
      </c>
      <c r="BI67" s="66">
        <f t="shared" si="65"/>
        <v>0</v>
      </c>
      <c r="BJ67" s="66">
        <f t="shared" si="66"/>
        <v>0</v>
      </c>
      <c r="BK67" s="66">
        <f t="shared" si="67"/>
        <v>0</v>
      </c>
      <c r="BL67" s="66">
        <f t="shared" si="68"/>
        <v>0</v>
      </c>
      <c r="BM67" s="66">
        <f t="shared" si="69"/>
        <v>0</v>
      </c>
      <c r="BN67" s="66">
        <f t="shared" si="70"/>
        <v>0</v>
      </c>
      <c r="BO67" s="66">
        <f t="shared" si="71"/>
        <v>0</v>
      </c>
      <c r="BP67" s="66">
        <f t="shared" si="72"/>
        <v>0</v>
      </c>
      <c r="BQ67" s="66">
        <f t="shared" si="73"/>
        <v>0</v>
      </c>
      <c r="BR67" s="66">
        <f t="shared" si="74"/>
        <v>0</v>
      </c>
      <c r="BS67" s="66">
        <f t="shared" si="75"/>
        <v>0</v>
      </c>
      <c r="BT67" s="66">
        <f t="shared" si="76"/>
        <v>0</v>
      </c>
      <c r="BU67" s="66">
        <f t="shared" si="77"/>
        <v>0</v>
      </c>
      <c r="BV67" s="66">
        <f t="shared" si="78"/>
        <v>0</v>
      </c>
      <c r="BW67" s="184"/>
      <c r="BX67" s="8"/>
    </row>
    <row r="68" spans="1:76" ht="16.5" x14ac:dyDescent="0.25">
      <c r="A68" s="53"/>
      <c r="B68" s="54" t="s">
        <v>265</v>
      </c>
      <c r="C68" s="170" t="s">
        <v>264</v>
      </c>
      <c r="D68" s="56" t="s">
        <v>196</v>
      </c>
      <c r="E68" s="67">
        <v>700</v>
      </c>
      <c r="F68" s="157">
        <v>0.62</v>
      </c>
      <c r="G68" s="57">
        <f t="shared" si="79"/>
        <v>434</v>
      </c>
      <c r="H68" s="58"/>
      <c r="I68" s="59">
        <f t="shared" si="47"/>
        <v>0</v>
      </c>
      <c r="J68" s="58"/>
      <c r="K68" s="59">
        <f t="shared" si="48"/>
        <v>0</v>
      </c>
      <c r="L68" s="58"/>
      <c r="M68" s="59">
        <f t="shared" si="49"/>
        <v>0</v>
      </c>
      <c r="N68" s="58"/>
      <c r="O68" s="59">
        <f t="shared" si="50"/>
        <v>0</v>
      </c>
      <c r="P68" s="58"/>
      <c r="Q68" s="59">
        <f t="shared" si="51"/>
        <v>0</v>
      </c>
      <c r="R68" s="60">
        <f t="shared" si="80"/>
        <v>700</v>
      </c>
      <c r="S68" s="59">
        <f t="shared" si="81"/>
        <v>434</v>
      </c>
      <c r="T68" s="61"/>
      <c r="U68" s="62"/>
      <c r="V68" s="62"/>
      <c r="W68" s="62"/>
      <c r="X68" s="62"/>
      <c r="Y68" s="62"/>
      <c r="Z68" s="62"/>
      <c r="AA68" s="63"/>
      <c r="AB68" s="184"/>
      <c r="AC68" s="184"/>
      <c r="AD68" s="184"/>
      <c r="AE68" s="18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60">
        <f t="shared" si="52"/>
        <v>700</v>
      </c>
      <c r="AV68" s="65">
        <f t="shared" si="53"/>
        <v>0</v>
      </c>
      <c r="AW68" s="65">
        <f t="shared" si="54"/>
        <v>0</v>
      </c>
      <c r="AX68" s="65">
        <f t="shared" si="55"/>
        <v>0</v>
      </c>
      <c r="AY68" s="65">
        <f t="shared" si="56"/>
        <v>0</v>
      </c>
      <c r="AZ68" s="65">
        <f t="shared" si="57"/>
        <v>0</v>
      </c>
      <c r="BA68" s="60"/>
      <c r="BB68" s="60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184"/>
      <c r="BX68" s="8"/>
    </row>
    <row r="69" spans="1:76" ht="16.5" x14ac:dyDescent="0.25">
      <c r="A69" s="53" t="s">
        <v>171</v>
      </c>
      <c r="B69" s="54" t="s">
        <v>266</v>
      </c>
      <c r="C69" s="168" t="s">
        <v>202</v>
      </c>
      <c r="D69" s="56" t="s">
        <v>196</v>
      </c>
      <c r="E69" s="67">
        <v>700</v>
      </c>
      <c r="F69" s="157">
        <v>0.35</v>
      </c>
      <c r="G69" s="57">
        <f t="shared" si="79"/>
        <v>244.99999999999997</v>
      </c>
      <c r="H69" s="58"/>
      <c r="I69" s="59">
        <f t="shared" si="47"/>
        <v>0</v>
      </c>
      <c r="J69" s="58"/>
      <c r="K69" s="59">
        <f t="shared" si="48"/>
        <v>0</v>
      </c>
      <c r="L69" s="58"/>
      <c r="M69" s="59">
        <f t="shared" si="49"/>
        <v>0</v>
      </c>
      <c r="N69" s="58"/>
      <c r="O69" s="59">
        <f t="shared" si="50"/>
        <v>0</v>
      </c>
      <c r="P69" s="58"/>
      <c r="Q69" s="59">
        <f t="shared" si="51"/>
        <v>0</v>
      </c>
      <c r="R69" s="60">
        <f t="shared" si="80"/>
        <v>700</v>
      </c>
      <c r="S69" s="59">
        <f t="shared" si="81"/>
        <v>244.99999999999997</v>
      </c>
      <c r="T69" s="61">
        <f t="shared" si="82"/>
        <v>0</v>
      </c>
      <c r="U69" s="62">
        <f t="shared" si="83"/>
        <v>0</v>
      </c>
      <c r="V69" s="62">
        <f t="shared" si="84"/>
        <v>0</v>
      </c>
      <c r="W69" s="62">
        <f t="shared" si="85"/>
        <v>0</v>
      </c>
      <c r="X69" s="62">
        <f t="shared" si="86"/>
        <v>0</v>
      </c>
      <c r="Y69" s="62">
        <f t="shared" si="87"/>
        <v>0</v>
      </c>
      <c r="Z69" s="62">
        <f t="shared" si="88"/>
        <v>0</v>
      </c>
      <c r="AA69" s="63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0">
        <f t="shared" si="52"/>
        <v>700</v>
      </c>
      <c r="AV69" s="65">
        <f t="shared" si="53"/>
        <v>0</v>
      </c>
      <c r="AW69" s="65">
        <f t="shared" si="54"/>
        <v>0</v>
      </c>
      <c r="AX69" s="65">
        <f t="shared" si="55"/>
        <v>0</v>
      </c>
      <c r="AY69" s="65">
        <f t="shared" si="56"/>
        <v>0</v>
      </c>
      <c r="AZ69" s="65">
        <f t="shared" si="57"/>
        <v>0</v>
      </c>
      <c r="BA69" s="60">
        <f t="shared" si="58"/>
        <v>700</v>
      </c>
      <c r="BB69" s="60">
        <f t="shared" si="59"/>
        <v>0</v>
      </c>
      <c r="BC69" s="66">
        <f t="shared" si="89"/>
        <v>0</v>
      </c>
      <c r="BD69" s="66">
        <f t="shared" si="60"/>
        <v>0</v>
      </c>
      <c r="BE69" s="66">
        <f t="shared" si="61"/>
        <v>0</v>
      </c>
      <c r="BF69" s="66">
        <f t="shared" si="62"/>
        <v>0</v>
      </c>
      <c r="BG69" s="66">
        <f t="shared" si="63"/>
        <v>0</v>
      </c>
      <c r="BH69" s="66">
        <f t="shared" si="64"/>
        <v>0</v>
      </c>
      <c r="BI69" s="66">
        <f t="shared" si="65"/>
        <v>0</v>
      </c>
      <c r="BJ69" s="66">
        <f t="shared" si="66"/>
        <v>0</v>
      </c>
      <c r="BK69" s="66">
        <f t="shared" si="67"/>
        <v>0</v>
      </c>
      <c r="BL69" s="66">
        <f t="shared" si="68"/>
        <v>0</v>
      </c>
      <c r="BM69" s="66">
        <f t="shared" si="69"/>
        <v>0</v>
      </c>
      <c r="BN69" s="66">
        <f t="shared" si="70"/>
        <v>0</v>
      </c>
      <c r="BO69" s="66">
        <f t="shared" si="71"/>
        <v>0</v>
      </c>
      <c r="BP69" s="66">
        <f t="shared" si="72"/>
        <v>0</v>
      </c>
      <c r="BQ69" s="66">
        <f t="shared" si="73"/>
        <v>0</v>
      </c>
      <c r="BR69" s="66">
        <f t="shared" si="74"/>
        <v>0</v>
      </c>
      <c r="BS69" s="66">
        <f t="shared" si="75"/>
        <v>0</v>
      </c>
      <c r="BT69" s="66">
        <f t="shared" si="76"/>
        <v>0</v>
      </c>
      <c r="BU69" s="66">
        <f t="shared" si="77"/>
        <v>0</v>
      </c>
      <c r="BV69" s="66">
        <f t="shared" si="78"/>
        <v>0</v>
      </c>
      <c r="BW69" s="64"/>
      <c r="BX69" s="8"/>
    </row>
    <row r="70" spans="1:76" x14ac:dyDescent="0.25">
      <c r="A70" s="45" t="s">
        <v>112</v>
      </c>
      <c r="B70" s="46" t="s">
        <v>226</v>
      </c>
      <c r="C70" s="47" t="s">
        <v>254</v>
      </c>
      <c r="D70" s="48"/>
      <c r="E70" s="48"/>
      <c r="F70" s="48"/>
      <c r="G70" s="49">
        <f>SUM(G71:G77)</f>
        <v>10768.39</v>
      </c>
      <c r="H70" s="50"/>
      <c r="I70" s="51">
        <f t="shared" si="47"/>
        <v>0</v>
      </c>
      <c r="J70" s="50"/>
      <c r="K70" s="51">
        <f t="shared" si="48"/>
        <v>0</v>
      </c>
      <c r="L70" s="50"/>
      <c r="M70" s="51">
        <f t="shared" si="49"/>
        <v>0</v>
      </c>
      <c r="N70" s="50"/>
      <c r="O70" s="51">
        <f t="shared" si="50"/>
        <v>0</v>
      </c>
      <c r="P70" s="50"/>
      <c r="Q70" s="51">
        <f t="shared" si="51"/>
        <v>0</v>
      </c>
      <c r="R70" s="156"/>
      <c r="S70" s="49">
        <f>SUM(S71:S77)</f>
        <v>10768.39</v>
      </c>
      <c r="T70" s="49"/>
      <c r="U70" s="49"/>
      <c r="V70" s="49"/>
      <c r="W70" s="49"/>
      <c r="X70" s="49"/>
      <c r="Y70" s="49"/>
      <c r="Z70" s="145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2" t="str">
        <f t="shared" si="52"/>
        <v/>
      </c>
      <c r="AV70" s="50">
        <f t="shared" si="53"/>
        <v>0</v>
      </c>
      <c r="AW70" s="50">
        <f t="shared" si="54"/>
        <v>0</v>
      </c>
      <c r="AX70" s="50">
        <f t="shared" si="55"/>
        <v>0</v>
      </c>
      <c r="AY70" s="50">
        <f t="shared" si="56"/>
        <v>0</v>
      </c>
      <c r="AZ70" s="50">
        <f t="shared" si="57"/>
        <v>0</v>
      </c>
      <c r="BA70" s="52">
        <f t="shared" si="58"/>
        <v>0</v>
      </c>
      <c r="BB70" s="52">
        <f t="shared" si="59"/>
        <v>0</v>
      </c>
      <c r="BC70" s="49">
        <f>SUM(BC71:BC77)</f>
        <v>0</v>
      </c>
      <c r="BD70" s="49">
        <f t="shared" si="60"/>
        <v>0</v>
      </c>
      <c r="BE70" s="49">
        <f t="shared" si="61"/>
        <v>0</v>
      </c>
      <c r="BF70" s="49">
        <f t="shared" si="62"/>
        <v>0</v>
      </c>
      <c r="BG70" s="49">
        <f t="shared" si="63"/>
        <v>0</v>
      </c>
      <c r="BH70" s="49">
        <f t="shared" si="64"/>
        <v>0</v>
      </c>
      <c r="BI70" s="49">
        <f t="shared" si="65"/>
        <v>0</v>
      </c>
      <c r="BJ70" s="49">
        <f t="shared" si="66"/>
        <v>0</v>
      </c>
      <c r="BK70" s="49">
        <f t="shared" si="67"/>
        <v>0</v>
      </c>
      <c r="BL70" s="49">
        <f t="shared" si="68"/>
        <v>0</v>
      </c>
      <c r="BM70" s="49">
        <f t="shared" si="69"/>
        <v>0</v>
      </c>
      <c r="BN70" s="49">
        <f t="shared" si="70"/>
        <v>0</v>
      </c>
      <c r="BO70" s="49">
        <f t="shared" si="71"/>
        <v>0</v>
      </c>
      <c r="BP70" s="49">
        <f t="shared" si="72"/>
        <v>0</v>
      </c>
      <c r="BQ70" s="49">
        <f t="shared" si="73"/>
        <v>0</v>
      </c>
      <c r="BR70" s="49">
        <f t="shared" si="74"/>
        <v>0</v>
      </c>
      <c r="BS70" s="49">
        <f t="shared" si="75"/>
        <v>0</v>
      </c>
      <c r="BT70" s="49">
        <f t="shared" si="76"/>
        <v>0</v>
      </c>
      <c r="BU70" s="49">
        <f t="shared" si="77"/>
        <v>0</v>
      </c>
      <c r="BV70" s="49">
        <f t="shared" si="78"/>
        <v>0</v>
      </c>
      <c r="BW70" s="50"/>
      <c r="BX70" s="8"/>
    </row>
    <row r="71" spans="1:76" ht="16.5" x14ac:dyDescent="0.25">
      <c r="A71" s="53" t="s">
        <v>172</v>
      </c>
      <c r="B71" s="54" t="s">
        <v>227</v>
      </c>
      <c r="C71" s="190" t="s">
        <v>255</v>
      </c>
      <c r="D71" s="56" t="s">
        <v>196</v>
      </c>
      <c r="E71" s="67">
        <v>17</v>
      </c>
      <c r="F71" s="157">
        <v>60.11</v>
      </c>
      <c r="G71" s="57">
        <f t="shared" si="79"/>
        <v>1021.87</v>
      </c>
      <c r="H71" s="58"/>
      <c r="I71" s="59">
        <f t="shared" si="47"/>
        <v>0</v>
      </c>
      <c r="J71" s="58"/>
      <c r="K71" s="59">
        <f t="shared" si="48"/>
        <v>0</v>
      </c>
      <c r="L71" s="58"/>
      <c r="M71" s="59">
        <f t="shared" si="49"/>
        <v>0</v>
      </c>
      <c r="N71" s="58"/>
      <c r="O71" s="59">
        <f t="shared" si="50"/>
        <v>0</v>
      </c>
      <c r="P71" s="58"/>
      <c r="Q71" s="59">
        <f t="shared" si="51"/>
        <v>0</v>
      </c>
      <c r="R71" s="60">
        <f t="shared" si="80"/>
        <v>17</v>
      </c>
      <c r="S71" s="59">
        <f t="shared" si="81"/>
        <v>1021.87</v>
      </c>
      <c r="T71" s="61">
        <f t="shared" si="82"/>
        <v>0</v>
      </c>
      <c r="U71" s="62">
        <f t="shared" si="83"/>
        <v>0</v>
      </c>
      <c r="V71" s="62">
        <f t="shared" si="84"/>
        <v>0</v>
      </c>
      <c r="W71" s="62">
        <f t="shared" si="85"/>
        <v>0</v>
      </c>
      <c r="X71" s="62">
        <f t="shared" si="86"/>
        <v>0</v>
      </c>
      <c r="Y71" s="62">
        <f t="shared" si="87"/>
        <v>0</v>
      </c>
      <c r="Z71" s="62">
        <f t="shared" si="88"/>
        <v>0</v>
      </c>
      <c r="AA71" s="63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0">
        <f t="shared" si="52"/>
        <v>17</v>
      </c>
      <c r="AV71" s="65">
        <f t="shared" si="53"/>
        <v>0</v>
      </c>
      <c r="AW71" s="65">
        <f t="shared" si="54"/>
        <v>0</v>
      </c>
      <c r="AX71" s="65">
        <f t="shared" si="55"/>
        <v>0</v>
      </c>
      <c r="AY71" s="65">
        <f t="shared" si="56"/>
        <v>0</v>
      </c>
      <c r="AZ71" s="65">
        <f t="shared" si="57"/>
        <v>0</v>
      </c>
      <c r="BA71" s="60">
        <f t="shared" si="58"/>
        <v>17</v>
      </c>
      <c r="BB71" s="60">
        <f t="shared" si="59"/>
        <v>0</v>
      </c>
      <c r="BC71" s="66">
        <f t="shared" si="89"/>
        <v>0</v>
      </c>
      <c r="BD71" s="66">
        <f t="shared" si="60"/>
        <v>0</v>
      </c>
      <c r="BE71" s="66">
        <f t="shared" si="61"/>
        <v>0</v>
      </c>
      <c r="BF71" s="66">
        <f t="shared" si="62"/>
        <v>0</v>
      </c>
      <c r="BG71" s="66">
        <f t="shared" si="63"/>
        <v>0</v>
      </c>
      <c r="BH71" s="66">
        <f t="shared" si="64"/>
        <v>0</v>
      </c>
      <c r="BI71" s="66">
        <f t="shared" si="65"/>
        <v>0</v>
      </c>
      <c r="BJ71" s="66">
        <f t="shared" si="66"/>
        <v>0</v>
      </c>
      <c r="BK71" s="66">
        <f t="shared" si="67"/>
        <v>0</v>
      </c>
      <c r="BL71" s="66">
        <f t="shared" si="68"/>
        <v>0</v>
      </c>
      <c r="BM71" s="66">
        <f t="shared" si="69"/>
        <v>0</v>
      </c>
      <c r="BN71" s="66">
        <f t="shared" si="70"/>
        <v>0</v>
      </c>
      <c r="BO71" s="66">
        <f t="shared" si="71"/>
        <v>0</v>
      </c>
      <c r="BP71" s="66">
        <f t="shared" si="72"/>
        <v>0</v>
      </c>
      <c r="BQ71" s="66">
        <f t="shared" si="73"/>
        <v>0</v>
      </c>
      <c r="BR71" s="66">
        <f t="shared" si="74"/>
        <v>0</v>
      </c>
      <c r="BS71" s="66">
        <f t="shared" si="75"/>
        <v>0</v>
      </c>
      <c r="BT71" s="66">
        <f t="shared" si="76"/>
        <v>0</v>
      </c>
      <c r="BU71" s="66">
        <f t="shared" si="77"/>
        <v>0</v>
      </c>
      <c r="BV71" s="66">
        <f t="shared" si="78"/>
        <v>0</v>
      </c>
      <c r="BW71" s="64"/>
      <c r="BX71" s="8"/>
    </row>
    <row r="72" spans="1:76" ht="16.5" x14ac:dyDescent="0.25">
      <c r="A72" s="53" t="s">
        <v>173</v>
      </c>
      <c r="B72" s="54" t="s">
        <v>228</v>
      </c>
      <c r="C72" s="190" t="s">
        <v>261</v>
      </c>
      <c r="D72" s="56" t="s">
        <v>196</v>
      </c>
      <c r="E72" s="67">
        <v>36</v>
      </c>
      <c r="F72" s="157">
        <v>122</v>
      </c>
      <c r="G72" s="57">
        <f t="shared" si="79"/>
        <v>4392</v>
      </c>
      <c r="H72" s="58"/>
      <c r="I72" s="59">
        <f t="shared" si="47"/>
        <v>0</v>
      </c>
      <c r="J72" s="58"/>
      <c r="K72" s="59">
        <f t="shared" si="48"/>
        <v>0</v>
      </c>
      <c r="L72" s="58"/>
      <c r="M72" s="59">
        <f t="shared" si="49"/>
        <v>0</v>
      </c>
      <c r="N72" s="58"/>
      <c r="O72" s="59">
        <f t="shared" si="50"/>
        <v>0</v>
      </c>
      <c r="P72" s="58"/>
      <c r="Q72" s="59">
        <f t="shared" si="51"/>
        <v>0</v>
      </c>
      <c r="R72" s="60">
        <f t="shared" si="80"/>
        <v>36</v>
      </c>
      <c r="S72" s="59">
        <f t="shared" si="81"/>
        <v>4392</v>
      </c>
      <c r="T72" s="61">
        <f t="shared" si="82"/>
        <v>0</v>
      </c>
      <c r="U72" s="62">
        <f t="shared" si="83"/>
        <v>0</v>
      </c>
      <c r="V72" s="62">
        <f t="shared" si="84"/>
        <v>0</v>
      </c>
      <c r="W72" s="62">
        <f t="shared" si="85"/>
        <v>0</v>
      </c>
      <c r="X72" s="62">
        <f t="shared" si="86"/>
        <v>0</v>
      </c>
      <c r="Y72" s="62">
        <f t="shared" si="87"/>
        <v>0</v>
      </c>
      <c r="Z72" s="62">
        <f t="shared" si="88"/>
        <v>0</v>
      </c>
      <c r="AA72" s="63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0">
        <f t="shared" si="52"/>
        <v>36</v>
      </c>
      <c r="AV72" s="65">
        <f t="shared" si="53"/>
        <v>0</v>
      </c>
      <c r="AW72" s="65">
        <f t="shared" si="54"/>
        <v>0</v>
      </c>
      <c r="AX72" s="65">
        <f t="shared" si="55"/>
        <v>0</v>
      </c>
      <c r="AY72" s="65">
        <f t="shared" si="56"/>
        <v>0</v>
      </c>
      <c r="AZ72" s="65">
        <f t="shared" si="57"/>
        <v>0</v>
      </c>
      <c r="BA72" s="60">
        <f t="shared" si="58"/>
        <v>36</v>
      </c>
      <c r="BB72" s="60">
        <f t="shared" si="59"/>
        <v>0</v>
      </c>
      <c r="BC72" s="66">
        <f t="shared" si="89"/>
        <v>0</v>
      </c>
      <c r="BD72" s="66">
        <f t="shared" si="60"/>
        <v>0</v>
      </c>
      <c r="BE72" s="66">
        <f t="shared" si="61"/>
        <v>0</v>
      </c>
      <c r="BF72" s="66">
        <f t="shared" si="62"/>
        <v>0</v>
      </c>
      <c r="BG72" s="66">
        <f t="shared" si="63"/>
        <v>0</v>
      </c>
      <c r="BH72" s="66">
        <f t="shared" si="64"/>
        <v>0</v>
      </c>
      <c r="BI72" s="66">
        <f t="shared" si="65"/>
        <v>0</v>
      </c>
      <c r="BJ72" s="66">
        <f t="shared" si="66"/>
        <v>0</v>
      </c>
      <c r="BK72" s="66">
        <f t="shared" si="67"/>
        <v>0</v>
      </c>
      <c r="BL72" s="66">
        <f t="shared" si="68"/>
        <v>0</v>
      </c>
      <c r="BM72" s="66">
        <f t="shared" si="69"/>
        <v>0</v>
      </c>
      <c r="BN72" s="66">
        <f t="shared" si="70"/>
        <v>0</v>
      </c>
      <c r="BO72" s="66">
        <f t="shared" si="71"/>
        <v>0</v>
      </c>
      <c r="BP72" s="66">
        <f t="shared" si="72"/>
        <v>0</v>
      </c>
      <c r="BQ72" s="66">
        <f t="shared" si="73"/>
        <v>0</v>
      </c>
      <c r="BR72" s="66">
        <f t="shared" si="74"/>
        <v>0</v>
      </c>
      <c r="BS72" s="66">
        <f t="shared" si="75"/>
        <v>0</v>
      </c>
      <c r="BT72" s="66">
        <f t="shared" si="76"/>
        <v>0</v>
      </c>
      <c r="BU72" s="66">
        <f t="shared" si="77"/>
        <v>0</v>
      </c>
      <c r="BV72" s="66">
        <f t="shared" si="78"/>
        <v>0</v>
      </c>
      <c r="BW72" s="64"/>
      <c r="BX72" s="8"/>
    </row>
    <row r="73" spans="1:76" ht="16.5" x14ac:dyDescent="0.25">
      <c r="A73" s="53"/>
      <c r="B73" s="54" t="s">
        <v>229</v>
      </c>
      <c r="C73" s="190" t="s">
        <v>294</v>
      </c>
      <c r="D73" s="56" t="s">
        <v>196</v>
      </c>
      <c r="E73" s="67">
        <v>34</v>
      </c>
      <c r="F73" s="157">
        <v>148.83000000000001</v>
      </c>
      <c r="G73" s="57">
        <f t="shared" si="79"/>
        <v>5060.22</v>
      </c>
      <c r="H73" s="58"/>
      <c r="I73" s="59">
        <f t="shared" si="47"/>
        <v>0</v>
      </c>
      <c r="J73" s="58"/>
      <c r="K73" s="59">
        <f t="shared" si="48"/>
        <v>0</v>
      </c>
      <c r="L73" s="58"/>
      <c r="M73" s="59">
        <f t="shared" si="49"/>
        <v>0</v>
      </c>
      <c r="N73" s="58"/>
      <c r="O73" s="59">
        <f t="shared" si="50"/>
        <v>0</v>
      </c>
      <c r="P73" s="58"/>
      <c r="Q73" s="59">
        <f t="shared" si="51"/>
        <v>0</v>
      </c>
      <c r="R73" s="60">
        <f t="shared" si="80"/>
        <v>34</v>
      </c>
      <c r="S73" s="59">
        <f t="shared" si="81"/>
        <v>5060.22</v>
      </c>
      <c r="T73" s="61">
        <f t="shared" si="82"/>
        <v>0</v>
      </c>
      <c r="U73" s="62">
        <f t="shared" si="83"/>
        <v>0</v>
      </c>
      <c r="V73" s="62">
        <f t="shared" si="84"/>
        <v>0</v>
      </c>
      <c r="W73" s="62">
        <f t="shared" si="85"/>
        <v>0</v>
      </c>
      <c r="X73" s="62">
        <f t="shared" si="86"/>
        <v>0</v>
      </c>
      <c r="Y73" s="62">
        <f t="shared" si="87"/>
        <v>0</v>
      </c>
      <c r="Z73" s="62">
        <f t="shared" si="88"/>
        <v>0</v>
      </c>
      <c r="AA73" s="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  <c r="AP73" s="163"/>
      <c r="AQ73" s="163"/>
      <c r="AR73" s="163"/>
      <c r="AS73" s="163"/>
      <c r="AT73" s="163"/>
      <c r="AU73" s="60">
        <f t="shared" si="52"/>
        <v>34</v>
      </c>
      <c r="AV73" s="65">
        <f t="shared" si="53"/>
        <v>0</v>
      </c>
      <c r="AW73" s="65">
        <f t="shared" si="54"/>
        <v>0</v>
      </c>
      <c r="AX73" s="65">
        <f t="shared" si="55"/>
        <v>0</v>
      </c>
      <c r="AY73" s="65">
        <f t="shared" si="56"/>
        <v>0</v>
      </c>
      <c r="AZ73" s="65">
        <f t="shared" si="57"/>
        <v>0</v>
      </c>
      <c r="BA73" s="60"/>
      <c r="BB73" s="60"/>
      <c r="BC73" s="66">
        <f t="shared" si="89"/>
        <v>0</v>
      </c>
      <c r="BD73" s="66">
        <f t="shared" si="60"/>
        <v>0</v>
      </c>
      <c r="BE73" s="66">
        <f t="shared" si="61"/>
        <v>0</v>
      </c>
      <c r="BF73" s="66">
        <f t="shared" si="62"/>
        <v>0</v>
      </c>
      <c r="BG73" s="66">
        <f t="shared" si="63"/>
        <v>0</v>
      </c>
      <c r="BH73" s="66">
        <f t="shared" si="64"/>
        <v>0</v>
      </c>
      <c r="BI73" s="66">
        <f t="shared" si="65"/>
        <v>0</v>
      </c>
      <c r="BJ73" s="66">
        <f t="shared" si="66"/>
        <v>0</v>
      </c>
      <c r="BK73" s="66">
        <f t="shared" si="67"/>
        <v>0</v>
      </c>
      <c r="BL73" s="66">
        <f t="shared" si="68"/>
        <v>0</v>
      </c>
      <c r="BM73" s="66">
        <f t="shared" si="69"/>
        <v>0</v>
      </c>
      <c r="BN73" s="66">
        <f t="shared" si="70"/>
        <v>0</v>
      </c>
      <c r="BO73" s="66">
        <f t="shared" si="71"/>
        <v>0</v>
      </c>
      <c r="BP73" s="66">
        <f t="shared" si="72"/>
        <v>0</v>
      </c>
      <c r="BQ73" s="66">
        <f t="shared" si="73"/>
        <v>0</v>
      </c>
      <c r="BR73" s="66">
        <f t="shared" si="74"/>
        <v>0</v>
      </c>
      <c r="BS73" s="66">
        <f t="shared" si="75"/>
        <v>0</v>
      </c>
      <c r="BT73" s="66">
        <f t="shared" si="76"/>
        <v>0</v>
      </c>
      <c r="BU73" s="66">
        <f t="shared" si="77"/>
        <v>0</v>
      </c>
      <c r="BV73" s="66">
        <f t="shared" si="78"/>
        <v>0</v>
      </c>
      <c r="BW73" s="163"/>
      <c r="BX73" s="8"/>
    </row>
    <row r="74" spans="1:76" ht="16.5" x14ac:dyDescent="0.25">
      <c r="A74" s="53"/>
      <c r="B74" s="54" t="s">
        <v>230</v>
      </c>
      <c r="C74" s="190" t="s">
        <v>247</v>
      </c>
      <c r="D74" s="56" t="s">
        <v>196</v>
      </c>
      <c r="E74" s="67">
        <v>1</v>
      </c>
      <c r="F74" s="157">
        <v>102.3</v>
      </c>
      <c r="G74" s="57">
        <f t="shared" si="79"/>
        <v>102.3</v>
      </c>
      <c r="H74" s="58"/>
      <c r="I74" s="59">
        <f t="shared" si="47"/>
        <v>0</v>
      </c>
      <c r="J74" s="58"/>
      <c r="K74" s="59">
        <f t="shared" si="48"/>
        <v>0</v>
      </c>
      <c r="L74" s="58"/>
      <c r="M74" s="59">
        <f t="shared" si="49"/>
        <v>0</v>
      </c>
      <c r="N74" s="58"/>
      <c r="O74" s="59">
        <f t="shared" si="50"/>
        <v>0</v>
      </c>
      <c r="P74" s="58"/>
      <c r="Q74" s="59">
        <f t="shared" si="51"/>
        <v>0</v>
      </c>
      <c r="R74" s="60">
        <f t="shared" si="80"/>
        <v>1</v>
      </c>
      <c r="S74" s="59">
        <f t="shared" si="81"/>
        <v>102.3</v>
      </c>
      <c r="T74" s="61">
        <f t="shared" si="82"/>
        <v>0</v>
      </c>
      <c r="U74" s="62">
        <f t="shared" si="83"/>
        <v>0</v>
      </c>
      <c r="V74" s="62">
        <f t="shared" si="84"/>
        <v>0</v>
      </c>
      <c r="W74" s="62">
        <f t="shared" si="85"/>
        <v>0</v>
      </c>
      <c r="X74" s="62">
        <f t="shared" si="86"/>
        <v>0</v>
      </c>
      <c r="Y74" s="62">
        <f t="shared" si="87"/>
        <v>0</v>
      </c>
      <c r="Z74" s="62">
        <f t="shared" si="88"/>
        <v>0</v>
      </c>
      <c r="AA74" s="63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60">
        <f t="shared" si="52"/>
        <v>1</v>
      </c>
      <c r="AV74" s="65">
        <f t="shared" si="53"/>
        <v>0</v>
      </c>
      <c r="AW74" s="65">
        <f t="shared" si="54"/>
        <v>0</v>
      </c>
      <c r="AX74" s="65">
        <f t="shared" si="55"/>
        <v>0</v>
      </c>
      <c r="AY74" s="65">
        <f t="shared" si="56"/>
        <v>0</v>
      </c>
      <c r="AZ74" s="65">
        <f t="shared" si="57"/>
        <v>0</v>
      </c>
      <c r="BA74" s="60"/>
      <c r="BB74" s="60"/>
      <c r="BC74" s="66">
        <f t="shared" si="89"/>
        <v>0</v>
      </c>
      <c r="BD74" s="66">
        <f t="shared" si="60"/>
        <v>0</v>
      </c>
      <c r="BE74" s="66">
        <f t="shared" si="61"/>
        <v>0</v>
      </c>
      <c r="BF74" s="66">
        <f t="shared" si="62"/>
        <v>0</v>
      </c>
      <c r="BG74" s="66">
        <f t="shared" si="63"/>
        <v>0</v>
      </c>
      <c r="BH74" s="66">
        <f t="shared" si="64"/>
        <v>0</v>
      </c>
      <c r="BI74" s="66">
        <f t="shared" si="65"/>
        <v>0</v>
      </c>
      <c r="BJ74" s="66">
        <f t="shared" si="66"/>
        <v>0</v>
      </c>
      <c r="BK74" s="66">
        <f t="shared" si="67"/>
        <v>0</v>
      </c>
      <c r="BL74" s="66">
        <f t="shared" si="68"/>
        <v>0</v>
      </c>
      <c r="BM74" s="66">
        <f t="shared" si="69"/>
        <v>0</v>
      </c>
      <c r="BN74" s="66">
        <f t="shared" si="70"/>
        <v>0</v>
      </c>
      <c r="BO74" s="66">
        <f t="shared" si="71"/>
        <v>0</v>
      </c>
      <c r="BP74" s="66">
        <f t="shared" si="72"/>
        <v>0</v>
      </c>
      <c r="BQ74" s="66">
        <f t="shared" si="73"/>
        <v>0</v>
      </c>
      <c r="BR74" s="66">
        <f t="shared" si="74"/>
        <v>0</v>
      </c>
      <c r="BS74" s="66">
        <f t="shared" si="75"/>
        <v>0</v>
      </c>
      <c r="BT74" s="66">
        <f t="shared" si="76"/>
        <v>0</v>
      </c>
      <c r="BU74" s="66">
        <f t="shared" si="77"/>
        <v>0</v>
      </c>
      <c r="BV74" s="66">
        <f t="shared" si="78"/>
        <v>0</v>
      </c>
      <c r="BW74" s="184"/>
      <c r="BX74" s="8"/>
    </row>
    <row r="75" spans="1:76" ht="16.5" x14ac:dyDescent="0.25">
      <c r="A75" s="53"/>
      <c r="B75" s="54" t="s">
        <v>256</v>
      </c>
      <c r="C75" s="190" t="s">
        <v>202</v>
      </c>
      <c r="D75" s="56" t="s">
        <v>196</v>
      </c>
      <c r="E75" s="67">
        <v>100</v>
      </c>
      <c r="F75" s="157">
        <v>0.35</v>
      </c>
      <c r="G75" s="57">
        <f t="shared" si="79"/>
        <v>35</v>
      </c>
      <c r="H75" s="58"/>
      <c r="I75" s="59">
        <f t="shared" si="47"/>
        <v>0</v>
      </c>
      <c r="J75" s="58"/>
      <c r="K75" s="59">
        <f t="shared" si="48"/>
        <v>0</v>
      </c>
      <c r="L75" s="58"/>
      <c r="M75" s="59">
        <f t="shared" si="49"/>
        <v>0</v>
      </c>
      <c r="N75" s="58"/>
      <c r="O75" s="59">
        <f t="shared" si="50"/>
        <v>0</v>
      </c>
      <c r="P75" s="58"/>
      <c r="Q75" s="59">
        <f t="shared" si="51"/>
        <v>0</v>
      </c>
      <c r="R75" s="60">
        <f t="shared" si="80"/>
        <v>100</v>
      </c>
      <c r="S75" s="59">
        <f t="shared" si="81"/>
        <v>35</v>
      </c>
      <c r="T75" s="61">
        <f t="shared" si="82"/>
        <v>0</v>
      </c>
      <c r="U75" s="62">
        <f t="shared" si="83"/>
        <v>0</v>
      </c>
      <c r="V75" s="62">
        <f t="shared" si="84"/>
        <v>0</v>
      </c>
      <c r="W75" s="62">
        <f t="shared" si="85"/>
        <v>0</v>
      </c>
      <c r="X75" s="62">
        <f t="shared" si="86"/>
        <v>0</v>
      </c>
      <c r="Y75" s="62">
        <f t="shared" si="87"/>
        <v>0</v>
      </c>
      <c r="Z75" s="62">
        <f t="shared" si="88"/>
        <v>0</v>
      </c>
      <c r="AA75" s="63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60">
        <f t="shared" si="52"/>
        <v>100</v>
      </c>
      <c r="AV75" s="65">
        <f t="shared" si="53"/>
        <v>0</v>
      </c>
      <c r="AW75" s="65">
        <f t="shared" si="54"/>
        <v>0</v>
      </c>
      <c r="AX75" s="65">
        <f t="shared" si="55"/>
        <v>0</v>
      </c>
      <c r="AY75" s="65">
        <f t="shared" si="56"/>
        <v>0</v>
      </c>
      <c r="AZ75" s="65">
        <f t="shared" si="57"/>
        <v>0</v>
      </c>
      <c r="BA75" s="60"/>
      <c r="BB75" s="60"/>
      <c r="BC75" s="66">
        <f t="shared" si="89"/>
        <v>0</v>
      </c>
      <c r="BD75" s="66">
        <f t="shared" si="60"/>
        <v>0</v>
      </c>
      <c r="BE75" s="66">
        <f t="shared" si="61"/>
        <v>0</v>
      </c>
      <c r="BF75" s="66">
        <f t="shared" si="62"/>
        <v>0</v>
      </c>
      <c r="BG75" s="66">
        <f t="shared" si="63"/>
        <v>0</v>
      </c>
      <c r="BH75" s="66">
        <f t="shared" si="64"/>
        <v>0</v>
      </c>
      <c r="BI75" s="66">
        <f t="shared" si="65"/>
        <v>0</v>
      </c>
      <c r="BJ75" s="66">
        <f t="shared" si="66"/>
        <v>0</v>
      </c>
      <c r="BK75" s="66">
        <f t="shared" si="67"/>
        <v>0</v>
      </c>
      <c r="BL75" s="66">
        <f t="shared" si="68"/>
        <v>0</v>
      </c>
      <c r="BM75" s="66">
        <f t="shared" si="69"/>
        <v>0</v>
      </c>
      <c r="BN75" s="66">
        <f t="shared" si="70"/>
        <v>0</v>
      </c>
      <c r="BO75" s="66">
        <f t="shared" si="71"/>
        <v>0</v>
      </c>
      <c r="BP75" s="66">
        <f t="shared" si="72"/>
        <v>0</v>
      </c>
      <c r="BQ75" s="66">
        <f t="shared" si="73"/>
        <v>0</v>
      </c>
      <c r="BR75" s="66">
        <f t="shared" si="74"/>
        <v>0</v>
      </c>
      <c r="BS75" s="66">
        <f t="shared" si="75"/>
        <v>0</v>
      </c>
      <c r="BT75" s="66">
        <f t="shared" si="76"/>
        <v>0</v>
      </c>
      <c r="BU75" s="66">
        <f t="shared" si="77"/>
        <v>0</v>
      </c>
      <c r="BV75" s="66">
        <f t="shared" si="78"/>
        <v>0</v>
      </c>
      <c r="BW75" s="184"/>
      <c r="BX75" s="8"/>
    </row>
    <row r="76" spans="1:76" ht="16.5" x14ac:dyDescent="0.25">
      <c r="A76" s="53"/>
      <c r="B76" s="54" t="s">
        <v>257</v>
      </c>
      <c r="C76" s="168" t="s">
        <v>263</v>
      </c>
      <c r="D76" s="56" t="s">
        <v>196</v>
      </c>
      <c r="E76" s="67">
        <v>100</v>
      </c>
      <c r="F76" s="157">
        <v>0.95</v>
      </c>
      <c r="G76" s="57">
        <f t="shared" si="79"/>
        <v>95</v>
      </c>
      <c r="H76" s="58"/>
      <c r="I76" s="59">
        <f t="shared" si="47"/>
        <v>0</v>
      </c>
      <c r="J76" s="58"/>
      <c r="K76" s="59">
        <f t="shared" si="48"/>
        <v>0</v>
      </c>
      <c r="L76" s="58"/>
      <c r="M76" s="59">
        <f t="shared" si="49"/>
        <v>0</v>
      </c>
      <c r="N76" s="58"/>
      <c r="O76" s="59">
        <f t="shared" si="50"/>
        <v>0</v>
      </c>
      <c r="P76" s="58"/>
      <c r="Q76" s="59">
        <f t="shared" si="51"/>
        <v>0</v>
      </c>
      <c r="R76" s="60">
        <f t="shared" si="80"/>
        <v>100</v>
      </c>
      <c r="S76" s="59">
        <f t="shared" si="81"/>
        <v>95</v>
      </c>
      <c r="T76" s="61">
        <f t="shared" si="82"/>
        <v>0</v>
      </c>
      <c r="U76" s="62">
        <f t="shared" si="83"/>
        <v>0</v>
      </c>
      <c r="V76" s="62">
        <f t="shared" si="84"/>
        <v>0</v>
      </c>
      <c r="W76" s="62">
        <f t="shared" si="85"/>
        <v>0</v>
      </c>
      <c r="X76" s="62">
        <f t="shared" si="86"/>
        <v>0</v>
      </c>
      <c r="Y76" s="62">
        <f t="shared" si="87"/>
        <v>0</v>
      </c>
      <c r="Z76" s="62">
        <f t="shared" si="88"/>
        <v>0</v>
      </c>
      <c r="AA76" s="63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60">
        <f t="shared" si="52"/>
        <v>100</v>
      </c>
      <c r="AV76" s="65">
        <f t="shared" si="53"/>
        <v>0</v>
      </c>
      <c r="AW76" s="65">
        <f t="shared" si="54"/>
        <v>0</v>
      </c>
      <c r="AX76" s="65">
        <f t="shared" si="55"/>
        <v>0</v>
      </c>
      <c r="AY76" s="65">
        <f t="shared" si="56"/>
        <v>0</v>
      </c>
      <c r="AZ76" s="65">
        <f t="shared" si="57"/>
        <v>0</v>
      </c>
      <c r="BA76" s="60"/>
      <c r="BB76" s="60"/>
      <c r="BC76" s="66">
        <f t="shared" si="89"/>
        <v>0</v>
      </c>
      <c r="BD76" s="66">
        <f t="shared" si="60"/>
        <v>0</v>
      </c>
      <c r="BE76" s="66">
        <f t="shared" si="61"/>
        <v>0</v>
      </c>
      <c r="BF76" s="66">
        <f t="shared" si="62"/>
        <v>0</v>
      </c>
      <c r="BG76" s="66">
        <f t="shared" si="63"/>
        <v>0</v>
      </c>
      <c r="BH76" s="66">
        <f t="shared" si="64"/>
        <v>0</v>
      </c>
      <c r="BI76" s="66">
        <f t="shared" si="65"/>
        <v>0</v>
      </c>
      <c r="BJ76" s="66">
        <f t="shared" si="66"/>
        <v>0</v>
      </c>
      <c r="BK76" s="66">
        <f t="shared" si="67"/>
        <v>0</v>
      </c>
      <c r="BL76" s="66">
        <f t="shared" si="68"/>
        <v>0</v>
      </c>
      <c r="BM76" s="66">
        <f t="shared" si="69"/>
        <v>0</v>
      </c>
      <c r="BN76" s="66">
        <f t="shared" si="70"/>
        <v>0</v>
      </c>
      <c r="BO76" s="66">
        <f t="shared" si="71"/>
        <v>0</v>
      </c>
      <c r="BP76" s="66">
        <f t="shared" si="72"/>
        <v>0</v>
      </c>
      <c r="BQ76" s="66">
        <f t="shared" si="73"/>
        <v>0</v>
      </c>
      <c r="BR76" s="66">
        <f t="shared" si="74"/>
        <v>0</v>
      </c>
      <c r="BS76" s="66">
        <f t="shared" si="75"/>
        <v>0</v>
      </c>
      <c r="BT76" s="66">
        <f t="shared" si="76"/>
        <v>0</v>
      </c>
      <c r="BU76" s="66">
        <f t="shared" si="77"/>
        <v>0</v>
      </c>
      <c r="BV76" s="66">
        <f t="shared" si="78"/>
        <v>0</v>
      </c>
      <c r="BW76" s="184"/>
      <c r="BX76" s="8"/>
    </row>
    <row r="77" spans="1:76" ht="16.5" x14ac:dyDescent="0.25">
      <c r="A77" s="53"/>
      <c r="B77" s="54" t="s">
        <v>262</v>
      </c>
      <c r="C77" s="170" t="s">
        <v>264</v>
      </c>
      <c r="D77" s="56" t="s">
        <v>196</v>
      </c>
      <c r="E77" s="67">
        <v>100</v>
      </c>
      <c r="F77" s="157">
        <v>0.62</v>
      </c>
      <c r="G77" s="57">
        <f t="shared" si="79"/>
        <v>62</v>
      </c>
      <c r="H77" s="58"/>
      <c r="I77" s="59">
        <f t="shared" si="47"/>
        <v>0</v>
      </c>
      <c r="J77" s="58"/>
      <c r="K77" s="59">
        <f t="shared" si="48"/>
        <v>0</v>
      </c>
      <c r="L77" s="58"/>
      <c r="M77" s="59">
        <f t="shared" si="49"/>
        <v>0</v>
      </c>
      <c r="N77" s="58"/>
      <c r="O77" s="59">
        <f t="shared" si="50"/>
        <v>0</v>
      </c>
      <c r="P77" s="58"/>
      <c r="Q77" s="59">
        <f t="shared" si="51"/>
        <v>0</v>
      </c>
      <c r="R77" s="60">
        <f t="shared" si="80"/>
        <v>100</v>
      </c>
      <c r="S77" s="59">
        <f t="shared" si="81"/>
        <v>62</v>
      </c>
      <c r="T77" s="61">
        <f t="shared" si="82"/>
        <v>0</v>
      </c>
      <c r="U77" s="62">
        <f t="shared" si="83"/>
        <v>0</v>
      </c>
      <c r="V77" s="62">
        <f t="shared" si="84"/>
        <v>0</v>
      </c>
      <c r="W77" s="62">
        <f t="shared" si="85"/>
        <v>0</v>
      </c>
      <c r="X77" s="62">
        <f t="shared" si="86"/>
        <v>0</v>
      </c>
      <c r="Y77" s="62">
        <f t="shared" si="87"/>
        <v>0</v>
      </c>
      <c r="Z77" s="62">
        <f t="shared" si="88"/>
        <v>0</v>
      </c>
      <c r="AA77" s="63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0">
        <f t="shared" si="52"/>
        <v>100</v>
      </c>
      <c r="AV77" s="65">
        <f t="shared" si="53"/>
        <v>0</v>
      </c>
      <c r="AW77" s="65">
        <f t="shared" si="54"/>
        <v>0</v>
      </c>
      <c r="AX77" s="65">
        <f t="shared" si="55"/>
        <v>0</v>
      </c>
      <c r="AY77" s="65">
        <f t="shared" si="56"/>
        <v>0</v>
      </c>
      <c r="AZ77" s="65">
        <f t="shared" si="57"/>
        <v>0</v>
      </c>
      <c r="BA77" s="60">
        <f t="shared" si="58"/>
        <v>100</v>
      </c>
      <c r="BB77" s="60">
        <f t="shared" si="59"/>
        <v>0</v>
      </c>
      <c r="BC77" s="66">
        <f t="shared" si="89"/>
        <v>0</v>
      </c>
      <c r="BD77" s="66">
        <f t="shared" si="60"/>
        <v>0</v>
      </c>
      <c r="BE77" s="66">
        <f t="shared" si="61"/>
        <v>0</v>
      </c>
      <c r="BF77" s="66">
        <f t="shared" si="62"/>
        <v>0</v>
      </c>
      <c r="BG77" s="66">
        <f t="shared" si="63"/>
        <v>0</v>
      </c>
      <c r="BH77" s="66">
        <f t="shared" si="64"/>
        <v>0</v>
      </c>
      <c r="BI77" s="66">
        <f t="shared" si="65"/>
        <v>0</v>
      </c>
      <c r="BJ77" s="66">
        <f t="shared" si="66"/>
        <v>0</v>
      </c>
      <c r="BK77" s="66">
        <f t="shared" si="67"/>
        <v>0</v>
      </c>
      <c r="BL77" s="66">
        <f t="shared" si="68"/>
        <v>0</v>
      </c>
      <c r="BM77" s="66">
        <f t="shared" si="69"/>
        <v>0</v>
      </c>
      <c r="BN77" s="66">
        <f t="shared" si="70"/>
        <v>0</v>
      </c>
      <c r="BO77" s="66">
        <f t="shared" si="71"/>
        <v>0</v>
      </c>
      <c r="BP77" s="66">
        <f t="shared" si="72"/>
        <v>0</v>
      </c>
      <c r="BQ77" s="66">
        <f t="shared" si="73"/>
        <v>0</v>
      </c>
      <c r="BR77" s="66">
        <f t="shared" si="74"/>
        <v>0</v>
      </c>
      <c r="BS77" s="66">
        <f t="shared" si="75"/>
        <v>0</v>
      </c>
      <c r="BT77" s="66">
        <f t="shared" si="76"/>
        <v>0</v>
      </c>
      <c r="BU77" s="66">
        <f t="shared" si="77"/>
        <v>0</v>
      </c>
      <c r="BV77" s="66">
        <f t="shared" si="78"/>
        <v>0</v>
      </c>
      <c r="BW77" s="64"/>
      <c r="BX77" s="8"/>
    </row>
    <row r="78" spans="1:76" x14ac:dyDescent="0.25">
      <c r="A78" s="45" t="s">
        <v>112</v>
      </c>
      <c r="B78" s="46" t="s">
        <v>231</v>
      </c>
      <c r="C78" s="47" t="s">
        <v>282</v>
      </c>
      <c r="D78" s="48"/>
      <c r="E78" s="48"/>
      <c r="F78" s="48"/>
      <c r="G78" s="49">
        <f>SUM(G79:G89)</f>
        <v>120776.73800000001</v>
      </c>
      <c r="H78" s="50"/>
      <c r="I78" s="51">
        <f t="shared" ref="I78:I89" si="92">H78*$F78</f>
        <v>0</v>
      </c>
      <c r="J78" s="50"/>
      <c r="K78" s="51">
        <f t="shared" ref="K78:K89" si="93">J78*$F78</f>
        <v>0</v>
      </c>
      <c r="L78" s="50"/>
      <c r="M78" s="51">
        <f t="shared" ref="M78:M89" si="94">L78*$F78</f>
        <v>0</v>
      </c>
      <c r="N78" s="50"/>
      <c r="O78" s="51">
        <f t="shared" ref="O78:O89" si="95">N78*$F78</f>
        <v>0</v>
      </c>
      <c r="P78" s="50"/>
      <c r="Q78" s="51">
        <f t="shared" ref="Q78:Q89" si="96">P78*$F78</f>
        <v>0</v>
      </c>
      <c r="R78" s="156"/>
      <c r="S78" s="49">
        <f>SUM(S79:S89)</f>
        <v>118815.48800000001</v>
      </c>
      <c r="T78" s="49"/>
      <c r="U78" s="49"/>
      <c r="V78" s="49"/>
      <c r="W78" s="49"/>
      <c r="X78" s="49"/>
      <c r="Y78" s="49"/>
      <c r="Z78" s="145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2" t="str">
        <f t="shared" ref="AU78:AU89" si="97">IF(E78&lt;&gt;"",IF(-E78=SUM($H78+$J78+$L78+$N78+$P78),"suprimido",E78-(SUMIF($AA$12:$AT$12,"contrato",$AA78:$AT78))),"")</f>
        <v/>
      </c>
      <c r="AV78" s="50">
        <f t="shared" ref="AV78:AV89" si="98">IF(H78&lt;&gt;"",IF(-E78=SUM($H78+$J78+$L78+$N78+$P78),"suprimido",H78-(SUMIF($AA$12:$AT$12,"1° aditivo",$AA78:$AT78))),0)</f>
        <v>0</v>
      </c>
      <c r="AW78" s="50">
        <f t="shared" ref="AW78:AW89" si="99">IF(J78&lt;&gt;"",IF(-E78=SUM($H78+$J78+$L78+$N78+$P78),"suprimido",J78-(SUMIF($AA$12:$AT$12,"2° aditivo",$AA78:$AT78))),0)</f>
        <v>0</v>
      </c>
      <c r="AX78" s="50">
        <f t="shared" ref="AX78:AX89" si="100">IF(L78&lt;&gt;"",IF(-E78=SUM($H78+$J78+$L78+$N78+$P78),"suprimido",L78-(SUMIF($AA$12:$AT$12,"3° aditivo",$AA78:$AT78))),0)</f>
        <v>0</v>
      </c>
      <c r="AY78" s="50">
        <f t="shared" ref="AY78:AY89" si="101">IF(N78&lt;&gt;"",IF(-E78=SUM($H78+$J78+$L78+$N78+$P78),"suprimido",N78-(SUMIF($AA$12:$AT$12,"4° aditivo",$AA78:$AT78))),0)</f>
        <v>0</v>
      </c>
      <c r="AZ78" s="50">
        <f t="shared" ref="AZ78:AZ89" si="102">IF(P78&lt;&gt;"",IF(-E78=SUM($H78+$J78+$L78+$N78+$P78),"suprimido",P78-(SUMIF($AA$12:$AT$12,"5° aditivo",$AA78:$AT78))),0)</f>
        <v>0</v>
      </c>
      <c r="BA78" s="52">
        <f t="shared" ref="BA78:BA89" si="103">E78+H78+J78+L78+N78+P78-BB78</f>
        <v>0</v>
      </c>
      <c r="BB78" s="52">
        <f t="shared" ref="BB78:BB89" si="104">SUM(AA78:AT78)</f>
        <v>0</v>
      </c>
      <c r="BC78" s="49">
        <f>SUM(BC79:BC89)</f>
        <v>0</v>
      </c>
      <c r="BD78" s="49">
        <f t="shared" ref="BD78:BD89" si="105">IF(AB78&lt;&gt;"",AB78*$F78,0)</f>
        <v>0</v>
      </c>
      <c r="BE78" s="49">
        <f t="shared" ref="BE78:BE89" si="106">IF(AC78&lt;&gt;"",AC78*$F78,0)</f>
        <v>0</v>
      </c>
      <c r="BF78" s="49">
        <f t="shared" ref="BF78:BF89" si="107">IF(AD78&lt;&gt;"",AD78*$F78,0)</f>
        <v>0</v>
      </c>
      <c r="BG78" s="49">
        <f t="shared" ref="BG78:BG89" si="108">IF(AE78&lt;&gt;"",AE78*$F78,0)</f>
        <v>0</v>
      </c>
      <c r="BH78" s="49">
        <f t="shared" ref="BH78:BH89" si="109">IF(AF78&lt;&gt;"",AF78*$F78,0)</f>
        <v>0</v>
      </c>
      <c r="BI78" s="49">
        <f t="shared" ref="BI78:BI89" si="110">IF(AG78&lt;&gt;"",AG78*$F78,0)</f>
        <v>0</v>
      </c>
      <c r="BJ78" s="49">
        <f t="shared" ref="BJ78:BJ89" si="111">IF(AH78&lt;&gt;"",AH78*$F78,0)</f>
        <v>0</v>
      </c>
      <c r="BK78" s="49">
        <f t="shared" ref="BK78:BK89" si="112">IF(AI78&lt;&gt;"",AI78*$F78,0)</f>
        <v>0</v>
      </c>
      <c r="BL78" s="49">
        <f t="shared" ref="BL78:BL89" si="113">IF(AJ78&lt;&gt;"",AJ78*$F78,0)</f>
        <v>0</v>
      </c>
      <c r="BM78" s="49">
        <f t="shared" ref="BM78:BM89" si="114">IF(AK78&lt;&gt;"",AK78*$F78,0)</f>
        <v>0</v>
      </c>
      <c r="BN78" s="49">
        <f t="shared" ref="BN78:BN89" si="115">IF(AL78&lt;&gt;"",AL78*$F78,0)</f>
        <v>0</v>
      </c>
      <c r="BO78" s="49">
        <f t="shared" ref="BO78:BO89" si="116">IF(AM78&lt;&gt;"",AM78*$F78,0)</f>
        <v>0</v>
      </c>
      <c r="BP78" s="49">
        <f t="shared" ref="BP78:BP89" si="117">IF(AN78&lt;&gt;"",AN78*$F78,0)</f>
        <v>0</v>
      </c>
      <c r="BQ78" s="49">
        <f t="shared" ref="BQ78:BQ89" si="118">IF(AO78&lt;&gt;"",AO78*$F78,0)</f>
        <v>0</v>
      </c>
      <c r="BR78" s="49">
        <f t="shared" ref="BR78:BR89" si="119">IF(AP78&lt;&gt;"",AP78*$F78,0)</f>
        <v>0</v>
      </c>
      <c r="BS78" s="49">
        <f t="shared" ref="BS78:BS89" si="120">IF(AQ78&lt;&gt;"",AQ78*$F78,0)</f>
        <v>0</v>
      </c>
      <c r="BT78" s="49">
        <f t="shared" ref="BT78:BT89" si="121">IF(AR78&lt;&gt;"",AR78*$F78,0)</f>
        <v>0</v>
      </c>
      <c r="BU78" s="49">
        <f t="shared" ref="BU78:BU89" si="122">IF(AS78&lt;&gt;"",AS78*$F78,0)</f>
        <v>0</v>
      </c>
      <c r="BV78" s="49">
        <f t="shared" ref="BV78:BV89" si="123">IF(AT78&lt;&gt;"",AT78*$F78,0)</f>
        <v>0</v>
      </c>
      <c r="BW78" s="50"/>
      <c r="BX78" s="8"/>
    </row>
    <row r="79" spans="1:76" x14ac:dyDescent="0.25">
      <c r="A79" s="53" t="s">
        <v>174</v>
      </c>
      <c r="B79" s="54" t="s">
        <v>232</v>
      </c>
      <c r="C79" s="165" t="s">
        <v>277</v>
      </c>
      <c r="D79" s="56" t="s">
        <v>196</v>
      </c>
      <c r="E79" s="67">
        <v>84</v>
      </c>
      <c r="F79" s="157">
        <f>52.3*5.41</f>
        <v>282.94299999999998</v>
      </c>
      <c r="G79" s="57">
        <f>E79*F79</f>
        <v>23767.212</v>
      </c>
      <c r="H79" s="58"/>
      <c r="I79" s="59">
        <f t="shared" si="92"/>
        <v>0</v>
      </c>
      <c r="J79" s="58"/>
      <c r="K79" s="59">
        <f t="shared" si="93"/>
        <v>0</v>
      </c>
      <c r="L79" s="58"/>
      <c r="M79" s="59">
        <f t="shared" si="94"/>
        <v>0</v>
      </c>
      <c r="N79" s="58"/>
      <c r="O79" s="59">
        <f t="shared" si="95"/>
        <v>0</v>
      </c>
      <c r="P79" s="58"/>
      <c r="Q79" s="59">
        <f t="shared" si="96"/>
        <v>0</v>
      </c>
      <c r="R79" s="60">
        <f t="shared" ref="R79:R89" si="124">SUM(H79+J79+L79+N79+P79)+E79</f>
        <v>84</v>
      </c>
      <c r="S79" s="59">
        <f t="shared" ref="S79:S89" si="125">R79*F79</f>
        <v>23767.212</v>
      </c>
      <c r="T79" s="61">
        <f t="shared" ref="T79:T89" si="126">IF($G79=0,"",IF(-E79=SUM($H79+$J79+$L79+$N79+$P79),"suprimido",(SUMIF($AA$12:$AT$12,"contrato",$AA79:$AT79))/$E79))</f>
        <v>0</v>
      </c>
      <c r="U79" s="62">
        <f t="shared" ref="U79:U89" si="127">IF($I79=0,0,IF(-E79=SUM($H79+$J79+$L79+$N79+$P79),"suprimido",(SUMIF($AA$12:$AT$12,"1° aditivo",$AA79:$AT79))/$H79))</f>
        <v>0</v>
      </c>
      <c r="V79" s="62">
        <f t="shared" ref="V79:V89" si="128">IF($K79=0,0,IF(-E79=SUM($H79+$J79+$L79+$N79+$P79),"suprimido",(SUMIF($AA$12:$AT$12,"1° aditivo",$AA79:$AT79))/$J79))</f>
        <v>0</v>
      </c>
      <c r="W79" s="62">
        <f t="shared" ref="W79:W89" si="129">IF($M79=0,0,IF(-E79=SUM($H79+$J79+$L79+$N79+$P79),"suprimido",(SUMIF($AA$12:$AT$12,"1° aditivo",$AA79:$AT79))/$L79))</f>
        <v>0</v>
      </c>
      <c r="X79" s="62">
        <f t="shared" ref="X79:X89" si="130">IF($O79=0,0,IF(-E79=SUM($H79+$J79+$L79+$N79+$P79),"suprimido",(SUMIF($AA$12:$AT$12,"1° aditivo",$AA79:$AT79))/$N79))</f>
        <v>0</v>
      </c>
      <c r="Y79" s="62">
        <f t="shared" ref="Y79:Y89" si="131">IF($Q79=0,0,IF(-E79=SUM($H79+$J79+$L79+$N79+$P79),"suprimido",(SUMIF($AA$12:$AT$12,"1° aditivo",$AA79:$AT79))/$P79))</f>
        <v>0</v>
      </c>
      <c r="Z79" s="62">
        <f t="shared" ref="Z79:Z89" si="132">IF(F79=0,"",IF(-E79=SUM(H79+J79+L79+N79+P79),"suprimido",SUM($AA79:$AT79)/(SUM($H79+$J79+$L79+$N79+$P79)+$E79)))</f>
        <v>0</v>
      </c>
      <c r="AA79" s="63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0">
        <f t="shared" si="97"/>
        <v>84</v>
      </c>
      <c r="AV79" s="65">
        <f t="shared" si="98"/>
        <v>0</v>
      </c>
      <c r="AW79" s="65">
        <f t="shared" si="99"/>
        <v>0</v>
      </c>
      <c r="AX79" s="65">
        <f t="shared" si="100"/>
        <v>0</v>
      </c>
      <c r="AY79" s="65">
        <f t="shared" si="101"/>
        <v>0</v>
      </c>
      <c r="AZ79" s="65">
        <f t="shared" si="102"/>
        <v>0</v>
      </c>
      <c r="BA79" s="60">
        <f t="shared" si="103"/>
        <v>84</v>
      </c>
      <c r="BB79" s="60">
        <f t="shared" si="104"/>
        <v>0</v>
      </c>
      <c r="BC79" s="66">
        <f t="shared" ref="BC79:BC89" si="133">IF(AA79&lt;&gt;"",AA79*$F79,0)</f>
        <v>0</v>
      </c>
      <c r="BD79" s="66">
        <f t="shared" si="105"/>
        <v>0</v>
      </c>
      <c r="BE79" s="66">
        <f t="shared" si="106"/>
        <v>0</v>
      </c>
      <c r="BF79" s="66">
        <f t="shared" si="107"/>
        <v>0</v>
      </c>
      <c r="BG79" s="66">
        <f t="shared" si="108"/>
        <v>0</v>
      </c>
      <c r="BH79" s="66">
        <f t="shared" si="109"/>
        <v>0</v>
      </c>
      <c r="BI79" s="66">
        <f t="shared" si="110"/>
        <v>0</v>
      </c>
      <c r="BJ79" s="66">
        <f t="shared" si="111"/>
        <v>0</v>
      </c>
      <c r="BK79" s="66">
        <f t="shared" si="112"/>
        <v>0</v>
      </c>
      <c r="BL79" s="66">
        <f t="shared" si="113"/>
        <v>0</v>
      </c>
      <c r="BM79" s="66">
        <f t="shared" si="114"/>
        <v>0</v>
      </c>
      <c r="BN79" s="66">
        <f t="shared" si="115"/>
        <v>0</v>
      </c>
      <c r="BO79" s="66">
        <f t="shared" si="116"/>
        <v>0</v>
      </c>
      <c r="BP79" s="66">
        <f t="shared" si="117"/>
        <v>0</v>
      </c>
      <c r="BQ79" s="66">
        <f t="shared" si="118"/>
        <v>0</v>
      </c>
      <c r="BR79" s="66">
        <f t="shared" si="119"/>
        <v>0</v>
      </c>
      <c r="BS79" s="66">
        <f t="shared" si="120"/>
        <v>0</v>
      </c>
      <c r="BT79" s="66">
        <f t="shared" si="121"/>
        <v>0</v>
      </c>
      <c r="BU79" s="66">
        <f t="shared" si="122"/>
        <v>0</v>
      </c>
      <c r="BV79" s="66">
        <f t="shared" si="123"/>
        <v>0</v>
      </c>
      <c r="BW79" s="64"/>
      <c r="BX79" s="8"/>
    </row>
    <row r="80" spans="1:76" x14ac:dyDescent="0.25">
      <c r="A80" s="53" t="s">
        <v>175</v>
      </c>
      <c r="B80" s="54" t="s">
        <v>233</v>
      </c>
      <c r="C80" s="165" t="s">
        <v>278</v>
      </c>
      <c r="D80" s="56" t="s">
        <v>196</v>
      </c>
      <c r="E80" s="67">
        <v>84</v>
      </c>
      <c r="F80" s="157">
        <f>52.3*5.37</f>
        <v>280.851</v>
      </c>
      <c r="G80" s="57">
        <f t="shared" ref="G80:G89" si="134">E80*F80</f>
        <v>23591.484</v>
      </c>
      <c r="H80" s="58"/>
      <c r="I80" s="59">
        <f t="shared" si="92"/>
        <v>0</v>
      </c>
      <c r="J80" s="58"/>
      <c r="K80" s="59">
        <f t="shared" si="93"/>
        <v>0</v>
      </c>
      <c r="L80" s="58"/>
      <c r="M80" s="59">
        <f t="shared" si="94"/>
        <v>0</v>
      </c>
      <c r="N80" s="58"/>
      <c r="O80" s="59">
        <f t="shared" si="95"/>
        <v>0</v>
      </c>
      <c r="P80" s="58"/>
      <c r="Q80" s="59">
        <f t="shared" si="96"/>
        <v>0</v>
      </c>
      <c r="R80" s="60">
        <f t="shared" si="124"/>
        <v>84</v>
      </c>
      <c r="S80" s="59">
        <f t="shared" si="125"/>
        <v>23591.484</v>
      </c>
      <c r="T80" s="61">
        <f t="shared" si="126"/>
        <v>0</v>
      </c>
      <c r="U80" s="62">
        <f t="shared" si="127"/>
        <v>0</v>
      </c>
      <c r="V80" s="62">
        <f t="shared" si="128"/>
        <v>0</v>
      </c>
      <c r="W80" s="62">
        <f t="shared" si="129"/>
        <v>0</v>
      </c>
      <c r="X80" s="62">
        <f t="shared" si="130"/>
        <v>0</v>
      </c>
      <c r="Y80" s="62">
        <f t="shared" si="131"/>
        <v>0</v>
      </c>
      <c r="Z80" s="62">
        <f t="shared" si="132"/>
        <v>0</v>
      </c>
      <c r="AA80" s="63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0">
        <f t="shared" si="97"/>
        <v>84</v>
      </c>
      <c r="AV80" s="65">
        <f t="shared" si="98"/>
        <v>0</v>
      </c>
      <c r="AW80" s="65">
        <f t="shared" si="99"/>
        <v>0</v>
      </c>
      <c r="AX80" s="65">
        <f t="shared" si="100"/>
        <v>0</v>
      </c>
      <c r="AY80" s="65">
        <f t="shared" si="101"/>
        <v>0</v>
      </c>
      <c r="AZ80" s="65">
        <f t="shared" si="102"/>
        <v>0</v>
      </c>
      <c r="BA80" s="60">
        <f t="shared" si="103"/>
        <v>84</v>
      </c>
      <c r="BB80" s="60">
        <f t="shared" si="104"/>
        <v>0</v>
      </c>
      <c r="BC80" s="66">
        <f t="shared" si="133"/>
        <v>0</v>
      </c>
      <c r="BD80" s="66">
        <f t="shared" si="105"/>
        <v>0</v>
      </c>
      <c r="BE80" s="66">
        <f t="shared" si="106"/>
        <v>0</v>
      </c>
      <c r="BF80" s="66">
        <f t="shared" si="107"/>
        <v>0</v>
      </c>
      <c r="BG80" s="66">
        <f t="shared" si="108"/>
        <v>0</v>
      </c>
      <c r="BH80" s="66">
        <f t="shared" si="109"/>
        <v>0</v>
      </c>
      <c r="BI80" s="66">
        <f t="shared" si="110"/>
        <v>0</v>
      </c>
      <c r="BJ80" s="66">
        <f t="shared" si="111"/>
        <v>0</v>
      </c>
      <c r="BK80" s="66">
        <f t="shared" si="112"/>
        <v>0</v>
      </c>
      <c r="BL80" s="66">
        <f t="shared" si="113"/>
        <v>0</v>
      </c>
      <c r="BM80" s="66">
        <f t="shared" si="114"/>
        <v>0</v>
      </c>
      <c r="BN80" s="66">
        <f t="shared" si="115"/>
        <v>0</v>
      </c>
      <c r="BO80" s="66">
        <f t="shared" si="116"/>
        <v>0</v>
      </c>
      <c r="BP80" s="66">
        <f t="shared" si="117"/>
        <v>0</v>
      </c>
      <c r="BQ80" s="66">
        <f t="shared" si="118"/>
        <v>0</v>
      </c>
      <c r="BR80" s="66">
        <f t="shared" si="119"/>
        <v>0</v>
      </c>
      <c r="BS80" s="66">
        <f t="shared" si="120"/>
        <v>0</v>
      </c>
      <c r="BT80" s="66">
        <f t="shared" si="121"/>
        <v>0</v>
      </c>
      <c r="BU80" s="66">
        <f t="shared" si="122"/>
        <v>0</v>
      </c>
      <c r="BV80" s="66">
        <f t="shared" si="123"/>
        <v>0</v>
      </c>
      <c r="BW80" s="64"/>
      <c r="BX80" s="8"/>
    </row>
    <row r="81" spans="1:76" x14ac:dyDescent="0.25">
      <c r="A81" s="53" t="s">
        <v>176</v>
      </c>
      <c r="B81" s="54" t="s">
        <v>234</v>
      </c>
      <c r="C81" s="165" t="s">
        <v>280</v>
      </c>
      <c r="D81" s="56" t="s">
        <v>196</v>
      </c>
      <c r="E81" s="67">
        <v>84</v>
      </c>
      <c r="F81" s="157">
        <f>52.3*3.32</f>
        <v>173.636</v>
      </c>
      <c r="G81" s="57">
        <f t="shared" si="134"/>
        <v>14585.423999999999</v>
      </c>
      <c r="H81" s="58"/>
      <c r="I81" s="59">
        <f t="shared" si="92"/>
        <v>0</v>
      </c>
      <c r="J81" s="58"/>
      <c r="K81" s="59">
        <f t="shared" si="93"/>
        <v>0</v>
      </c>
      <c r="L81" s="58"/>
      <c r="M81" s="59">
        <f t="shared" si="94"/>
        <v>0</v>
      </c>
      <c r="N81" s="58"/>
      <c r="O81" s="59">
        <f t="shared" si="95"/>
        <v>0</v>
      </c>
      <c r="P81" s="58"/>
      <c r="Q81" s="59">
        <f t="shared" si="96"/>
        <v>0</v>
      </c>
      <c r="R81" s="60">
        <f t="shared" si="124"/>
        <v>84</v>
      </c>
      <c r="S81" s="59">
        <f t="shared" si="125"/>
        <v>14585.423999999999</v>
      </c>
      <c r="T81" s="61">
        <f t="shared" si="126"/>
        <v>0</v>
      </c>
      <c r="U81" s="62">
        <f t="shared" si="127"/>
        <v>0</v>
      </c>
      <c r="V81" s="62">
        <f t="shared" si="128"/>
        <v>0</v>
      </c>
      <c r="W81" s="62">
        <f t="shared" si="129"/>
        <v>0</v>
      </c>
      <c r="X81" s="62">
        <f t="shared" si="130"/>
        <v>0</v>
      </c>
      <c r="Y81" s="62">
        <f t="shared" si="131"/>
        <v>0</v>
      </c>
      <c r="Z81" s="62">
        <f t="shared" si="132"/>
        <v>0</v>
      </c>
      <c r="AA81" s="63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0">
        <f t="shared" si="97"/>
        <v>84</v>
      </c>
      <c r="AV81" s="65">
        <f t="shared" si="98"/>
        <v>0</v>
      </c>
      <c r="AW81" s="65">
        <f t="shared" si="99"/>
        <v>0</v>
      </c>
      <c r="AX81" s="65">
        <f t="shared" si="100"/>
        <v>0</v>
      </c>
      <c r="AY81" s="65">
        <f t="shared" si="101"/>
        <v>0</v>
      </c>
      <c r="AZ81" s="65">
        <f t="shared" si="102"/>
        <v>0</v>
      </c>
      <c r="BA81" s="60">
        <f t="shared" si="103"/>
        <v>84</v>
      </c>
      <c r="BB81" s="60">
        <f t="shared" si="104"/>
        <v>0</v>
      </c>
      <c r="BC81" s="66">
        <f t="shared" si="133"/>
        <v>0</v>
      </c>
      <c r="BD81" s="66">
        <f t="shared" si="105"/>
        <v>0</v>
      </c>
      <c r="BE81" s="66">
        <f t="shared" si="106"/>
        <v>0</v>
      </c>
      <c r="BF81" s="66">
        <f t="shared" si="107"/>
        <v>0</v>
      </c>
      <c r="BG81" s="66">
        <f t="shared" si="108"/>
        <v>0</v>
      </c>
      <c r="BH81" s="66">
        <f t="shared" si="109"/>
        <v>0</v>
      </c>
      <c r="BI81" s="66">
        <f t="shared" si="110"/>
        <v>0</v>
      </c>
      <c r="BJ81" s="66">
        <f t="shared" si="111"/>
        <v>0</v>
      </c>
      <c r="BK81" s="66">
        <f t="shared" si="112"/>
        <v>0</v>
      </c>
      <c r="BL81" s="66">
        <f t="shared" si="113"/>
        <v>0</v>
      </c>
      <c r="BM81" s="66">
        <f t="shared" si="114"/>
        <v>0</v>
      </c>
      <c r="BN81" s="66">
        <f t="shared" si="115"/>
        <v>0</v>
      </c>
      <c r="BO81" s="66">
        <f t="shared" si="116"/>
        <v>0</v>
      </c>
      <c r="BP81" s="66">
        <f t="shared" si="117"/>
        <v>0</v>
      </c>
      <c r="BQ81" s="66">
        <f t="shared" si="118"/>
        <v>0</v>
      </c>
      <c r="BR81" s="66">
        <f t="shared" si="119"/>
        <v>0</v>
      </c>
      <c r="BS81" s="66">
        <f t="shared" si="120"/>
        <v>0</v>
      </c>
      <c r="BT81" s="66">
        <f t="shared" si="121"/>
        <v>0</v>
      </c>
      <c r="BU81" s="66">
        <f t="shared" si="122"/>
        <v>0</v>
      </c>
      <c r="BV81" s="66">
        <f t="shared" si="123"/>
        <v>0</v>
      </c>
      <c r="BW81" s="64"/>
      <c r="BX81" s="8"/>
    </row>
    <row r="82" spans="1:76" x14ac:dyDescent="0.25">
      <c r="A82" s="53"/>
      <c r="B82" s="54" t="s">
        <v>235</v>
      </c>
      <c r="C82" s="165" t="s">
        <v>279</v>
      </c>
      <c r="D82" s="56" t="s">
        <v>196</v>
      </c>
      <c r="E82" s="67">
        <v>43</v>
      </c>
      <c r="F82" s="157">
        <f>52.3*7.42</f>
        <v>388.06599999999997</v>
      </c>
      <c r="G82" s="57">
        <f t="shared" si="134"/>
        <v>16686.838</v>
      </c>
      <c r="H82" s="58"/>
      <c r="I82" s="59">
        <f t="shared" si="92"/>
        <v>0</v>
      </c>
      <c r="J82" s="58"/>
      <c r="K82" s="59">
        <f t="shared" si="93"/>
        <v>0</v>
      </c>
      <c r="L82" s="58"/>
      <c r="M82" s="59">
        <f t="shared" si="94"/>
        <v>0</v>
      </c>
      <c r="N82" s="58"/>
      <c r="O82" s="59">
        <f t="shared" si="95"/>
        <v>0</v>
      </c>
      <c r="P82" s="58"/>
      <c r="Q82" s="59">
        <f t="shared" si="96"/>
        <v>0</v>
      </c>
      <c r="R82" s="60">
        <f t="shared" si="124"/>
        <v>43</v>
      </c>
      <c r="S82" s="59">
        <f t="shared" si="125"/>
        <v>16686.838</v>
      </c>
      <c r="T82" s="61">
        <f t="shared" si="126"/>
        <v>0</v>
      </c>
      <c r="U82" s="62">
        <f t="shared" si="127"/>
        <v>0</v>
      </c>
      <c r="V82" s="62">
        <f t="shared" si="128"/>
        <v>0</v>
      </c>
      <c r="W82" s="62">
        <f t="shared" si="129"/>
        <v>0</v>
      </c>
      <c r="X82" s="62">
        <f t="shared" si="130"/>
        <v>0</v>
      </c>
      <c r="Y82" s="62">
        <f t="shared" si="131"/>
        <v>0</v>
      </c>
      <c r="Z82" s="62">
        <f t="shared" si="132"/>
        <v>0</v>
      </c>
      <c r="AA82" s="63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60">
        <f t="shared" si="97"/>
        <v>43</v>
      </c>
      <c r="AV82" s="65">
        <f t="shared" si="98"/>
        <v>0</v>
      </c>
      <c r="AW82" s="65">
        <f t="shared" si="99"/>
        <v>0</v>
      </c>
      <c r="AX82" s="65">
        <f t="shared" si="100"/>
        <v>0</v>
      </c>
      <c r="AY82" s="65">
        <f t="shared" si="101"/>
        <v>0</v>
      </c>
      <c r="AZ82" s="65">
        <f t="shared" si="102"/>
        <v>0</v>
      </c>
      <c r="BA82" s="60"/>
      <c r="BB82" s="60"/>
      <c r="BC82" s="66">
        <f t="shared" si="133"/>
        <v>0</v>
      </c>
      <c r="BD82" s="66">
        <f t="shared" si="105"/>
        <v>0</v>
      </c>
      <c r="BE82" s="66">
        <f t="shared" si="106"/>
        <v>0</v>
      </c>
      <c r="BF82" s="66">
        <f t="shared" si="107"/>
        <v>0</v>
      </c>
      <c r="BG82" s="66">
        <f t="shared" si="108"/>
        <v>0</v>
      </c>
      <c r="BH82" s="66">
        <f t="shared" si="109"/>
        <v>0</v>
      </c>
      <c r="BI82" s="66">
        <f t="shared" si="110"/>
        <v>0</v>
      </c>
      <c r="BJ82" s="66">
        <f t="shared" si="111"/>
        <v>0</v>
      </c>
      <c r="BK82" s="66">
        <f t="shared" si="112"/>
        <v>0</v>
      </c>
      <c r="BL82" s="66">
        <f t="shared" si="113"/>
        <v>0</v>
      </c>
      <c r="BM82" s="66">
        <f t="shared" si="114"/>
        <v>0</v>
      </c>
      <c r="BN82" s="66">
        <f t="shared" si="115"/>
        <v>0</v>
      </c>
      <c r="BO82" s="66">
        <f t="shared" si="116"/>
        <v>0</v>
      </c>
      <c r="BP82" s="66">
        <f t="shared" si="117"/>
        <v>0</v>
      </c>
      <c r="BQ82" s="66">
        <f t="shared" si="118"/>
        <v>0</v>
      </c>
      <c r="BR82" s="66">
        <f t="shared" si="119"/>
        <v>0</v>
      </c>
      <c r="BS82" s="66">
        <f t="shared" si="120"/>
        <v>0</v>
      </c>
      <c r="BT82" s="66">
        <f t="shared" si="121"/>
        <v>0</v>
      </c>
      <c r="BU82" s="66">
        <f t="shared" si="122"/>
        <v>0</v>
      </c>
      <c r="BV82" s="66">
        <f t="shared" si="123"/>
        <v>0</v>
      </c>
      <c r="BW82" s="184"/>
      <c r="BX82" s="8"/>
    </row>
    <row r="83" spans="1:76" x14ac:dyDescent="0.25">
      <c r="A83" s="53"/>
      <c r="B83" s="54" t="s">
        <v>236</v>
      </c>
      <c r="C83" s="165" t="s">
        <v>285</v>
      </c>
      <c r="D83" s="56" t="s">
        <v>196</v>
      </c>
      <c r="E83" s="67">
        <v>52</v>
      </c>
      <c r="F83" s="157">
        <f>52.3*3.9</f>
        <v>203.96999999999997</v>
      </c>
      <c r="G83" s="57">
        <f t="shared" si="134"/>
        <v>10606.439999999999</v>
      </c>
      <c r="H83" s="58"/>
      <c r="I83" s="59">
        <f t="shared" si="92"/>
        <v>0</v>
      </c>
      <c r="J83" s="58"/>
      <c r="K83" s="59">
        <f t="shared" si="93"/>
        <v>0</v>
      </c>
      <c r="L83" s="58"/>
      <c r="M83" s="59">
        <f t="shared" si="94"/>
        <v>0</v>
      </c>
      <c r="N83" s="58"/>
      <c r="O83" s="59">
        <f t="shared" si="95"/>
        <v>0</v>
      </c>
      <c r="P83" s="58"/>
      <c r="Q83" s="59">
        <f t="shared" si="96"/>
        <v>0</v>
      </c>
      <c r="R83" s="60">
        <f t="shared" si="124"/>
        <v>52</v>
      </c>
      <c r="S83" s="59">
        <f t="shared" si="125"/>
        <v>10606.439999999999</v>
      </c>
      <c r="T83" s="61">
        <f t="shared" si="126"/>
        <v>0</v>
      </c>
      <c r="U83" s="62">
        <f t="shared" si="127"/>
        <v>0</v>
      </c>
      <c r="V83" s="62">
        <f t="shared" si="128"/>
        <v>0</v>
      </c>
      <c r="W83" s="62">
        <f t="shared" si="129"/>
        <v>0</v>
      </c>
      <c r="X83" s="62">
        <f t="shared" si="130"/>
        <v>0</v>
      </c>
      <c r="Y83" s="62">
        <f t="shared" si="131"/>
        <v>0</v>
      </c>
      <c r="Z83" s="62">
        <f t="shared" si="132"/>
        <v>0</v>
      </c>
      <c r="AA83" s="63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60">
        <f t="shared" si="97"/>
        <v>52</v>
      </c>
      <c r="AV83" s="65">
        <f t="shared" si="98"/>
        <v>0</v>
      </c>
      <c r="AW83" s="65">
        <f t="shared" si="99"/>
        <v>0</v>
      </c>
      <c r="AX83" s="65">
        <f t="shared" si="100"/>
        <v>0</v>
      </c>
      <c r="AY83" s="65">
        <f t="shared" si="101"/>
        <v>0</v>
      </c>
      <c r="AZ83" s="65">
        <f t="shared" si="102"/>
        <v>0</v>
      </c>
      <c r="BA83" s="60"/>
      <c r="BB83" s="60"/>
      <c r="BC83" s="66">
        <f t="shared" si="133"/>
        <v>0</v>
      </c>
      <c r="BD83" s="66">
        <f t="shared" si="105"/>
        <v>0</v>
      </c>
      <c r="BE83" s="66">
        <f t="shared" si="106"/>
        <v>0</v>
      </c>
      <c r="BF83" s="66">
        <f t="shared" si="107"/>
        <v>0</v>
      </c>
      <c r="BG83" s="66">
        <f t="shared" si="108"/>
        <v>0</v>
      </c>
      <c r="BH83" s="66">
        <f t="shared" si="109"/>
        <v>0</v>
      </c>
      <c r="BI83" s="66">
        <f t="shared" si="110"/>
        <v>0</v>
      </c>
      <c r="BJ83" s="66">
        <f t="shared" si="111"/>
        <v>0</v>
      </c>
      <c r="BK83" s="66">
        <f t="shared" si="112"/>
        <v>0</v>
      </c>
      <c r="BL83" s="66">
        <f t="shared" si="113"/>
        <v>0</v>
      </c>
      <c r="BM83" s="66">
        <f t="shared" si="114"/>
        <v>0</v>
      </c>
      <c r="BN83" s="66">
        <f t="shared" si="115"/>
        <v>0</v>
      </c>
      <c r="BO83" s="66">
        <f t="shared" si="116"/>
        <v>0</v>
      </c>
      <c r="BP83" s="66">
        <f t="shared" si="117"/>
        <v>0</v>
      </c>
      <c r="BQ83" s="66">
        <f t="shared" si="118"/>
        <v>0</v>
      </c>
      <c r="BR83" s="66">
        <f t="shared" si="119"/>
        <v>0</v>
      </c>
      <c r="BS83" s="66">
        <f t="shared" si="120"/>
        <v>0</v>
      </c>
      <c r="BT83" s="66">
        <f t="shared" si="121"/>
        <v>0</v>
      </c>
      <c r="BU83" s="66">
        <f t="shared" si="122"/>
        <v>0</v>
      </c>
      <c r="BV83" s="66">
        <f t="shared" si="123"/>
        <v>0</v>
      </c>
      <c r="BW83" s="184"/>
      <c r="BX83" s="8"/>
    </row>
    <row r="84" spans="1:76" x14ac:dyDescent="0.25">
      <c r="A84" s="53"/>
      <c r="B84" s="54" t="s">
        <v>237</v>
      </c>
      <c r="C84" s="165" t="s">
        <v>286</v>
      </c>
      <c r="D84" s="56" t="s">
        <v>196</v>
      </c>
      <c r="E84" s="67">
        <v>34</v>
      </c>
      <c r="F84" s="157">
        <f>52.3*2.8</f>
        <v>146.43999999999997</v>
      </c>
      <c r="G84" s="57">
        <f t="shared" si="134"/>
        <v>4978.9599999999991</v>
      </c>
      <c r="H84" s="58"/>
      <c r="I84" s="59">
        <f t="shared" si="92"/>
        <v>0</v>
      </c>
      <c r="J84" s="58"/>
      <c r="K84" s="59">
        <f t="shared" si="93"/>
        <v>0</v>
      </c>
      <c r="L84" s="58"/>
      <c r="M84" s="59">
        <f t="shared" si="94"/>
        <v>0</v>
      </c>
      <c r="N84" s="58"/>
      <c r="O84" s="59">
        <f t="shared" si="95"/>
        <v>0</v>
      </c>
      <c r="P84" s="58"/>
      <c r="Q84" s="59">
        <f t="shared" si="96"/>
        <v>0</v>
      </c>
      <c r="R84" s="60">
        <f t="shared" si="124"/>
        <v>34</v>
      </c>
      <c r="S84" s="59">
        <f t="shared" si="125"/>
        <v>4978.9599999999991</v>
      </c>
      <c r="T84" s="61">
        <f t="shared" si="126"/>
        <v>0</v>
      </c>
      <c r="U84" s="62">
        <f t="shared" si="127"/>
        <v>0</v>
      </c>
      <c r="V84" s="62">
        <f t="shared" si="128"/>
        <v>0</v>
      </c>
      <c r="W84" s="62">
        <f t="shared" si="129"/>
        <v>0</v>
      </c>
      <c r="X84" s="62">
        <f t="shared" si="130"/>
        <v>0</v>
      </c>
      <c r="Y84" s="62">
        <f t="shared" si="131"/>
        <v>0</v>
      </c>
      <c r="Z84" s="62">
        <f t="shared" si="132"/>
        <v>0</v>
      </c>
      <c r="AA84" s="63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60"/>
      <c r="AV84" s="65"/>
      <c r="AW84" s="65"/>
      <c r="AX84" s="65"/>
      <c r="AY84" s="65"/>
      <c r="AZ84" s="65"/>
      <c r="BA84" s="60"/>
      <c r="BB84" s="60"/>
      <c r="BC84" s="66">
        <f t="shared" si="133"/>
        <v>0</v>
      </c>
      <c r="BD84" s="66">
        <f t="shared" si="105"/>
        <v>0</v>
      </c>
      <c r="BE84" s="66">
        <f t="shared" si="106"/>
        <v>0</v>
      </c>
      <c r="BF84" s="66">
        <f t="shared" si="107"/>
        <v>0</v>
      </c>
      <c r="BG84" s="66">
        <f t="shared" si="108"/>
        <v>0</v>
      </c>
      <c r="BH84" s="66">
        <f t="shared" si="109"/>
        <v>0</v>
      </c>
      <c r="BI84" s="66">
        <f t="shared" si="110"/>
        <v>0</v>
      </c>
      <c r="BJ84" s="66">
        <f t="shared" si="111"/>
        <v>0</v>
      </c>
      <c r="BK84" s="66">
        <f t="shared" si="112"/>
        <v>0</v>
      </c>
      <c r="BL84" s="66">
        <f t="shared" si="113"/>
        <v>0</v>
      </c>
      <c r="BM84" s="66">
        <f t="shared" si="114"/>
        <v>0</v>
      </c>
      <c r="BN84" s="66">
        <f t="shared" si="115"/>
        <v>0</v>
      </c>
      <c r="BO84" s="66">
        <f t="shared" si="116"/>
        <v>0</v>
      </c>
      <c r="BP84" s="66">
        <f t="shared" si="117"/>
        <v>0</v>
      </c>
      <c r="BQ84" s="66">
        <f t="shared" si="118"/>
        <v>0</v>
      </c>
      <c r="BR84" s="66">
        <f t="shared" si="119"/>
        <v>0</v>
      </c>
      <c r="BS84" s="66">
        <f t="shared" si="120"/>
        <v>0</v>
      </c>
      <c r="BT84" s="66">
        <f t="shared" si="121"/>
        <v>0</v>
      </c>
      <c r="BU84" s="66">
        <f t="shared" si="122"/>
        <v>0</v>
      </c>
      <c r="BV84" s="66">
        <f t="shared" si="123"/>
        <v>0</v>
      </c>
      <c r="BW84" s="184"/>
      <c r="BX84" s="8"/>
    </row>
    <row r="85" spans="1:76" x14ac:dyDescent="0.25">
      <c r="A85" s="53"/>
      <c r="B85" s="54" t="s">
        <v>281</v>
      </c>
      <c r="C85" s="165" t="s">
        <v>296</v>
      </c>
      <c r="D85" s="56" t="s">
        <v>196</v>
      </c>
      <c r="E85" s="67">
        <v>84</v>
      </c>
      <c r="F85" s="157">
        <f>52.3*3.4</f>
        <v>177.82</v>
      </c>
      <c r="G85" s="57">
        <f t="shared" si="134"/>
        <v>14936.88</v>
      </c>
      <c r="H85" s="58"/>
      <c r="I85" s="59">
        <f t="shared" si="92"/>
        <v>0</v>
      </c>
      <c r="J85" s="58"/>
      <c r="K85" s="59">
        <f t="shared" si="93"/>
        <v>0</v>
      </c>
      <c r="L85" s="58"/>
      <c r="M85" s="59">
        <f t="shared" si="94"/>
        <v>0</v>
      </c>
      <c r="N85" s="58"/>
      <c r="O85" s="59">
        <f t="shared" si="95"/>
        <v>0</v>
      </c>
      <c r="P85" s="58"/>
      <c r="Q85" s="59">
        <f t="shared" si="96"/>
        <v>0</v>
      </c>
      <c r="R85" s="60">
        <f t="shared" si="124"/>
        <v>84</v>
      </c>
      <c r="S85" s="59">
        <f t="shared" si="125"/>
        <v>14936.88</v>
      </c>
      <c r="T85" s="61">
        <f t="shared" si="126"/>
        <v>0</v>
      </c>
      <c r="U85" s="62">
        <f t="shared" si="127"/>
        <v>0</v>
      </c>
      <c r="V85" s="62">
        <f t="shared" si="128"/>
        <v>0</v>
      </c>
      <c r="W85" s="62">
        <f t="shared" si="129"/>
        <v>0</v>
      </c>
      <c r="X85" s="62">
        <f t="shared" si="130"/>
        <v>0</v>
      </c>
      <c r="Y85" s="62">
        <f t="shared" si="131"/>
        <v>0</v>
      </c>
      <c r="Z85" s="62">
        <f t="shared" si="132"/>
        <v>0</v>
      </c>
      <c r="AA85" s="63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60"/>
      <c r="AV85" s="65"/>
      <c r="AW85" s="65"/>
      <c r="AX85" s="65"/>
      <c r="AY85" s="65"/>
      <c r="AZ85" s="65"/>
      <c r="BA85" s="60"/>
      <c r="BB85" s="60"/>
      <c r="BC85" s="66">
        <f t="shared" si="133"/>
        <v>0</v>
      </c>
      <c r="BD85" s="66">
        <f t="shared" si="105"/>
        <v>0</v>
      </c>
      <c r="BE85" s="66">
        <f t="shared" si="106"/>
        <v>0</v>
      </c>
      <c r="BF85" s="66">
        <f t="shared" si="107"/>
        <v>0</v>
      </c>
      <c r="BG85" s="66">
        <f t="shared" si="108"/>
        <v>0</v>
      </c>
      <c r="BH85" s="66">
        <f t="shared" si="109"/>
        <v>0</v>
      </c>
      <c r="BI85" s="66">
        <f t="shared" si="110"/>
        <v>0</v>
      </c>
      <c r="BJ85" s="66">
        <f t="shared" si="111"/>
        <v>0</v>
      </c>
      <c r="BK85" s="66">
        <f t="shared" si="112"/>
        <v>0</v>
      </c>
      <c r="BL85" s="66">
        <f t="shared" si="113"/>
        <v>0</v>
      </c>
      <c r="BM85" s="66">
        <f t="shared" si="114"/>
        <v>0</v>
      </c>
      <c r="BN85" s="66">
        <f t="shared" si="115"/>
        <v>0</v>
      </c>
      <c r="BO85" s="66">
        <f t="shared" si="116"/>
        <v>0</v>
      </c>
      <c r="BP85" s="66">
        <f t="shared" si="117"/>
        <v>0</v>
      </c>
      <c r="BQ85" s="66">
        <f t="shared" si="118"/>
        <v>0</v>
      </c>
      <c r="BR85" s="66">
        <f t="shared" si="119"/>
        <v>0</v>
      </c>
      <c r="BS85" s="66">
        <f t="shared" si="120"/>
        <v>0</v>
      </c>
      <c r="BT85" s="66">
        <f t="shared" si="121"/>
        <v>0</v>
      </c>
      <c r="BU85" s="66">
        <f t="shared" si="122"/>
        <v>0</v>
      </c>
      <c r="BV85" s="66">
        <f t="shared" si="123"/>
        <v>0</v>
      </c>
      <c r="BW85" s="184"/>
      <c r="BX85" s="8"/>
    </row>
    <row r="86" spans="1:76" x14ac:dyDescent="0.25">
      <c r="A86" s="53"/>
      <c r="B86" s="54" t="s">
        <v>287</v>
      </c>
      <c r="C86" s="165" t="s">
        <v>297</v>
      </c>
      <c r="D86" s="56" t="s">
        <v>196</v>
      </c>
      <c r="E86" s="67">
        <v>25</v>
      </c>
      <c r="F86" s="157">
        <f>52.3*1.5</f>
        <v>78.449999999999989</v>
      </c>
      <c r="G86" s="57">
        <f t="shared" si="134"/>
        <v>1961.2499999999998</v>
      </c>
      <c r="H86" s="58"/>
      <c r="I86" s="59"/>
      <c r="J86" s="58"/>
      <c r="K86" s="59"/>
      <c r="L86" s="58"/>
      <c r="M86" s="59"/>
      <c r="N86" s="58"/>
      <c r="O86" s="59"/>
      <c r="P86" s="58"/>
      <c r="Q86" s="59"/>
      <c r="R86" s="60"/>
      <c r="S86" s="59"/>
      <c r="T86" s="61"/>
      <c r="U86" s="62"/>
      <c r="V86" s="62"/>
      <c r="W86" s="62"/>
      <c r="X86" s="62"/>
      <c r="Y86" s="62"/>
      <c r="Z86" s="62"/>
      <c r="AA86" s="63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60"/>
      <c r="AV86" s="65"/>
      <c r="AW86" s="65"/>
      <c r="AX86" s="65"/>
      <c r="AY86" s="65"/>
      <c r="AZ86" s="65"/>
      <c r="BA86" s="60"/>
      <c r="BB86" s="60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187"/>
      <c r="BX86" s="8"/>
    </row>
    <row r="87" spans="1:76" x14ac:dyDescent="0.25">
      <c r="A87" s="53" t="s">
        <v>177</v>
      </c>
      <c r="B87" s="54" t="s">
        <v>288</v>
      </c>
      <c r="C87" s="165" t="s">
        <v>283</v>
      </c>
      <c r="D87" s="56" t="s">
        <v>69</v>
      </c>
      <c r="E87" s="67">
        <v>75</v>
      </c>
      <c r="F87" s="157">
        <v>21.05</v>
      </c>
      <c r="G87" s="57">
        <f t="shared" si="134"/>
        <v>1578.75</v>
      </c>
      <c r="H87" s="58"/>
      <c r="I87" s="59">
        <f t="shared" si="92"/>
        <v>0</v>
      </c>
      <c r="J87" s="58"/>
      <c r="K87" s="59">
        <f t="shared" si="93"/>
        <v>0</v>
      </c>
      <c r="L87" s="58"/>
      <c r="M87" s="59">
        <f t="shared" si="94"/>
        <v>0</v>
      </c>
      <c r="N87" s="58"/>
      <c r="O87" s="59">
        <f t="shared" si="95"/>
        <v>0</v>
      </c>
      <c r="P87" s="58"/>
      <c r="Q87" s="59">
        <f t="shared" si="96"/>
        <v>0</v>
      </c>
      <c r="R87" s="60">
        <f t="shared" si="124"/>
        <v>75</v>
      </c>
      <c r="S87" s="59">
        <f t="shared" si="125"/>
        <v>1578.75</v>
      </c>
      <c r="T87" s="61">
        <f t="shared" si="126"/>
        <v>0</v>
      </c>
      <c r="U87" s="62">
        <f t="shared" si="127"/>
        <v>0</v>
      </c>
      <c r="V87" s="62">
        <f t="shared" si="128"/>
        <v>0</v>
      </c>
      <c r="W87" s="62">
        <f t="shared" si="129"/>
        <v>0</v>
      </c>
      <c r="X87" s="62">
        <f t="shared" si="130"/>
        <v>0</v>
      </c>
      <c r="Y87" s="62">
        <f t="shared" si="131"/>
        <v>0</v>
      </c>
      <c r="Z87" s="62">
        <f t="shared" si="132"/>
        <v>0</v>
      </c>
      <c r="AA87" s="63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0">
        <f t="shared" si="97"/>
        <v>75</v>
      </c>
      <c r="AV87" s="65">
        <f t="shared" si="98"/>
        <v>0</v>
      </c>
      <c r="AW87" s="65">
        <f t="shared" si="99"/>
        <v>0</v>
      </c>
      <c r="AX87" s="65">
        <f t="shared" si="100"/>
        <v>0</v>
      </c>
      <c r="AY87" s="65">
        <f t="shared" si="101"/>
        <v>0</v>
      </c>
      <c r="AZ87" s="65">
        <f t="shared" si="102"/>
        <v>0</v>
      </c>
      <c r="BA87" s="60">
        <f t="shared" si="103"/>
        <v>75</v>
      </c>
      <c r="BB87" s="60">
        <f t="shared" si="104"/>
        <v>0</v>
      </c>
      <c r="BC87" s="66">
        <f t="shared" si="133"/>
        <v>0</v>
      </c>
      <c r="BD87" s="66">
        <f t="shared" si="105"/>
        <v>0</v>
      </c>
      <c r="BE87" s="66">
        <f t="shared" si="106"/>
        <v>0</v>
      </c>
      <c r="BF87" s="66">
        <f t="shared" si="107"/>
        <v>0</v>
      </c>
      <c r="BG87" s="66">
        <f t="shared" si="108"/>
        <v>0</v>
      </c>
      <c r="BH87" s="66">
        <f t="shared" si="109"/>
        <v>0</v>
      </c>
      <c r="BI87" s="66">
        <f t="shared" si="110"/>
        <v>0</v>
      </c>
      <c r="BJ87" s="66">
        <f t="shared" si="111"/>
        <v>0</v>
      </c>
      <c r="BK87" s="66">
        <f t="shared" si="112"/>
        <v>0</v>
      </c>
      <c r="BL87" s="66">
        <f t="shared" si="113"/>
        <v>0</v>
      </c>
      <c r="BM87" s="66">
        <f t="shared" si="114"/>
        <v>0</v>
      </c>
      <c r="BN87" s="66">
        <f t="shared" si="115"/>
        <v>0</v>
      </c>
      <c r="BO87" s="66">
        <f t="shared" si="116"/>
        <v>0</v>
      </c>
      <c r="BP87" s="66">
        <f t="shared" si="117"/>
        <v>0</v>
      </c>
      <c r="BQ87" s="66">
        <f t="shared" si="118"/>
        <v>0</v>
      </c>
      <c r="BR87" s="66">
        <f t="shared" si="119"/>
        <v>0</v>
      </c>
      <c r="BS87" s="66">
        <f t="shared" si="120"/>
        <v>0</v>
      </c>
      <c r="BT87" s="66">
        <f t="shared" si="121"/>
        <v>0</v>
      </c>
      <c r="BU87" s="66">
        <f t="shared" si="122"/>
        <v>0</v>
      </c>
      <c r="BV87" s="66">
        <f t="shared" si="123"/>
        <v>0</v>
      </c>
      <c r="BW87" s="64"/>
      <c r="BX87" s="8"/>
    </row>
    <row r="88" spans="1:76" x14ac:dyDescent="0.25">
      <c r="A88" s="53" t="s">
        <v>178</v>
      </c>
      <c r="B88" s="54" t="s">
        <v>298</v>
      </c>
      <c r="C88" s="165" t="s">
        <v>284</v>
      </c>
      <c r="D88" s="56" t="s">
        <v>69</v>
      </c>
      <c r="E88" s="67">
        <v>135</v>
      </c>
      <c r="F88" s="157">
        <v>42.1</v>
      </c>
      <c r="G88" s="57">
        <f t="shared" si="134"/>
        <v>5683.5</v>
      </c>
      <c r="H88" s="58"/>
      <c r="I88" s="59">
        <f t="shared" si="92"/>
        <v>0</v>
      </c>
      <c r="J88" s="58"/>
      <c r="K88" s="59">
        <f t="shared" si="93"/>
        <v>0</v>
      </c>
      <c r="L88" s="58"/>
      <c r="M88" s="59">
        <f t="shared" si="94"/>
        <v>0</v>
      </c>
      <c r="N88" s="58"/>
      <c r="O88" s="59">
        <f t="shared" si="95"/>
        <v>0</v>
      </c>
      <c r="P88" s="58"/>
      <c r="Q88" s="59">
        <f t="shared" si="96"/>
        <v>0</v>
      </c>
      <c r="R88" s="60">
        <f t="shared" si="124"/>
        <v>135</v>
      </c>
      <c r="S88" s="59">
        <f t="shared" si="125"/>
        <v>5683.5</v>
      </c>
      <c r="T88" s="61">
        <f t="shared" si="126"/>
        <v>0</v>
      </c>
      <c r="U88" s="62">
        <f t="shared" si="127"/>
        <v>0</v>
      </c>
      <c r="V88" s="62">
        <f t="shared" si="128"/>
        <v>0</v>
      </c>
      <c r="W88" s="62">
        <f t="shared" si="129"/>
        <v>0</v>
      </c>
      <c r="X88" s="62">
        <f t="shared" si="130"/>
        <v>0</v>
      </c>
      <c r="Y88" s="62">
        <f t="shared" si="131"/>
        <v>0</v>
      </c>
      <c r="Z88" s="62">
        <f t="shared" si="132"/>
        <v>0</v>
      </c>
      <c r="AA88" s="63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0">
        <f t="shared" si="97"/>
        <v>135</v>
      </c>
      <c r="AV88" s="65">
        <f t="shared" si="98"/>
        <v>0</v>
      </c>
      <c r="AW88" s="65">
        <f t="shared" si="99"/>
        <v>0</v>
      </c>
      <c r="AX88" s="65">
        <f t="shared" si="100"/>
        <v>0</v>
      </c>
      <c r="AY88" s="65">
        <f t="shared" si="101"/>
        <v>0</v>
      </c>
      <c r="AZ88" s="65">
        <f t="shared" si="102"/>
        <v>0</v>
      </c>
      <c r="BA88" s="60">
        <f t="shared" si="103"/>
        <v>135</v>
      </c>
      <c r="BB88" s="60">
        <f t="shared" si="104"/>
        <v>0</v>
      </c>
      <c r="BC88" s="66">
        <f t="shared" si="133"/>
        <v>0</v>
      </c>
      <c r="BD88" s="66">
        <f t="shared" si="105"/>
        <v>0</v>
      </c>
      <c r="BE88" s="66">
        <f t="shared" si="106"/>
        <v>0</v>
      </c>
      <c r="BF88" s="66">
        <f t="shared" si="107"/>
        <v>0</v>
      </c>
      <c r="BG88" s="66">
        <f t="shared" si="108"/>
        <v>0</v>
      </c>
      <c r="BH88" s="66">
        <f t="shared" si="109"/>
        <v>0</v>
      </c>
      <c r="BI88" s="66">
        <f t="shared" si="110"/>
        <v>0</v>
      </c>
      <c r="BJ88" s="66">
        <f t="shared" si="111"/>
        <v>0</v>
      </c>
      <c r="BK88" s="66">
        <f t="shared" si="112"/>
        <v>0</v>
      </c>
      <c r="BL88" s="66">
        <f t="shared" si="113"/>
        <v>0</v>
      </c>
      <c r="BM88" s="66">
        <f t="shared" si="114"/>
        <v>0</v>
      </c>
      <c r="BN88" s="66">
        <f t="shared" si="115"/>
        <v>0</v>
      </c>
      <c r="BO88" s="66">
        <f t="shared" si="116"/>
        <v>0</v>
      </c>
      <c r="BP88" s="66">
        <f t="shared" si="117"/>
        <v>0</v>
      </c>
      <c r="BQ88" s="66">
        <f t="shared" si="118"/>
        <v>0</v>
      </c>
      <c r="BR88" s="66">
        <f t="shared" si="119"/>
        <v>0</v>
      </c>
      <c r="BS88" s="66">
        <f t="shared" si="120"/>
        <v>0</v>
      </c>
      <c r="BT88" s="66">
        <f t="shared" si="121"/>
        <v>0</v>
      </c>
      <c r="BU88" s="66">
        <f t="shared" si="122"/>
        <v>0</v>
      </c>
      <c r="BV88" s="66">
        <f t="shared" si="123"/>
        <v>0</v>
      </c>
      <c r="BW88" s="64"/>
      <c r="BX88" s="8"/>
    </row>
    <row r="89" spans="1:76" x14ac:dyDescent="0.25">
      <c r="A89" s="53" t="s">
        <v>179</v>
      </c>
      <c r="B89" s="54" t="s">
        <v>299</v>
      </c>
      <c r="C89" s="165" t="s">
        <v>203</v>
      </c>
      <c r="D89" s="56" t="s">
        <v>196</v>
      </c>
      <c r="E89" s="67">
        <v>5000</v>
      </c>
      <c r="F89" s="157">
        <v>0.48</v>
      </c>
      <c r="G89" s="57">
        <f t="shared" si="134"/>
        <v>2400</v>
      </c>
      <c r="H89" s="58"/>
      <c r="I89" s="59">
        <f t="shared" si="92"/>
        <v>0</v>
      </c>
      <c r="J89" s="58"/>
      <c r="K89" s="59">
        <f t="shared" si="93"/>
        <v>0</v>
      </c>
      <c r="L89" s="58"/>
      <c r="M89" s="59">
        <f t="shared" si="94"/>
        <v>0</v>
      </c>
      <c r="N89" s="58"/>
      <c r="O89" s="59">
        <f t="shared" si="95"/>
        <v>0</v>
      </c>
      <c r="P89" s="58"/>
      <c r="Q89" s="59">
        <f t="shared" si="96"/>
        <v>0</v>
      </c>
      <c r="R89" s="60">
        <f t="shared" si="124"/>
        <v>5000</v>
      </c>
      <c r="S89" s="59">
        <f t="shared" si="125"/>
        <v>2400</v>
      </c>
      <c r="T89" s="61">
        <f t="shared" si="126"/>
        <v>0</v>
      </c>
      <c r="U89" s="62">
        <f t="shared" si="127"/>
        <v>0</v>
      </c>
      <c r="V89" s="62">
        <f t="shared" si="128"/>
        <v>0</v>
      </c>
      <c r="W89" s="62">
        <f t="shared" si="129"/>
        <v>0</v>
      </c>
      <c r="X89" s="62">
        <f t="shared" si="130"/>
        <v>0</v>
      </c>
      <c r="Y89" s="62">
        <f t="shared" si="131"/>
        <v>0</v>
      </c>
      <c r="Z89" s="62">
        <f t="shared" si="132"/>
        <v>0</v>
      </c>
      <c r="AA89" s="63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0">
        <f t="shared" si="97"/>
        <v>5000</v>
      </c>
      <c r="AV89" s="65">
        <f t="shared" si="98"/>
        <v>0</v>
      </c>
      <c r="AW89" s="65">
        <f t="shared" si="99"/>
        <v>0</v>
      </c>
      <c r="AX89" s="65">
        <f t="shared" si="100"/>
        <v>0</v>
      </c>
      <c r="AY89" s="65">
        <f t="shared" si="101"/>
        <v>0</v>
      </c>
      <c r="AZ89" s="65">
        <f t="shared" si="102"/>
        <v>0</v>
      </c>
      <c r="BA89" s="60">
        <f t="shared" si="103"/>
        <v>5000</v>
      </c>
      <c r="BB89" s="60">
        <f t="shared" si="104"/>
        <v>0</v>
      </c>
      <c r="BC89" s="66">
        <f t="shared" si="133"/>
        <v>0</v>
      </c>
      <c r="BD89" s="66">
        <f t="shared" si="105"/>
        <v>0</v>
      </c>
      <c r="BE89" s="66">
        <f t="shared" si="106"/>
        <v>0</v>
      </c>
      <c r="BF89" s="66">
        <f t="shared" si="107"/>
        <v>0</v>
      </c>
      <c r="BG89" s="66">
        <f t="shared" si="108"/>
        <v>0</v>
      </c>
      <c r="BH89" s="66">
        <f t="shared" si="109"/>
        <v>0</v>
      </c>
      <c r="BI89" s="66">
        <f t="shared" si="110"/>
        <v>0</v>
      </c>
      <c r="BJ89" s="66">
        <f t="shared" si="111"/>
        <v>0</v>
      </c>
      <c r="BK89" s="66">
        <f t="shared" si="112"/>
        <v>0</v>
      </c>
      <c r="BL89" s="66">
        <f t="shared" si="113"/>
        <v>0</v>
      </c>
      <c r="BM89" s="66">
        <f t="shared" si="114"/>
        <v>0</v>
      </c>
      <c r="BN89" s="66">
        <f t="shared" si="115"/>
        <v>0</v>
      </c>
      <c r="BO89" s="66">
        <f t="shared" si="116"/>
        <v>0</v>
      </c>
      <c r="BP89" s="66">
        <f t="shared" si="117"/>
        <v>0</v>
      </c>
      <c r="BQ89" s="66">
        <f t="shared" si="118"/>
        <v>0</v>
      </c>
      <c r="BR89" s="66">
        <f t="shared" si="119"/>
        <v>0</v>
      </c>
      <c r="BS89" s="66">
        <f t="shared" si="120"/>
        <v>0</v>
      </c>
      <c r="BT89" s="66">
        <f t="shared" si="121"/>
        <v>0</v>
      </c>
      <c r="BU89" s="66">
        <f t="shared" si="122"/>
        <v>0</v>
      </c>
      <c r="BV89" s="66">
        <f t="shared" si="123"/>
        <v>0</v>
      </c>
      <c r="BW89" s="64"/>
      <c r="BX89" s="8"/>
    </row>
    <row r="90" spans="1:76" s="181" customFormat="1" ht="15" customHeight="1" x14ac:dyDescent="0.25">
      <c r="A90" s="171" t="s">
        <v>112</v>
      </c>
      <c r="B90" s="172" t="s">
        <v>72</v>
      </c>
      <c r="C90" s="173" t="s">
        <v>205</v>
      </c>
      <c r="D90" s="174"/>
      <c r="E90" s="174"/>
      <c r="F90" s="174"/>
      <c r="G90" s="175">
        <f>SUM(G91:G92)</f>
        <v>185293.2</v>
      </c>
      <c r="H90" s="176"/>
      <c r="I90" s="177">
        <f t="shared" ref="I90:I92" si="135">H90*$F90</f>
        <v>0</v>
      </c>
      <c r="J90" s="176"/>
      <c r="K90" s="177">
        <f t="shared" ref="K90:K92" si="136">J90*$F90</f>
        <v>0</v>
      </c>
      <c r="L90" s="176"/>
      <c r="M90" s="177">
        <f t="shared" ref="M90:M92" si="137">L90*$F90</f>
        <v>0</v>
      </c>
      <c r="N90" s="176"/>
      <c r="O90" s="177">
        <f t="shared" ref="O90:O92" si="138">N90*$F90</f>
        <v>0</v>
      </c>
      <c r="P90" s="176"/>
      <c r="Q90" s="177">
        <f t="shared" ref="Q90:Q92" si="139">P90*$F90</f>
        <v>0</v>
      </c>
      <c r="R90" s="178"/>
      <c r="S90" s="175">
        <f>SUM(S91:S92)</f>
        <v>185293.2</v>
      </c>
      <c r="T90" s="175"/>
      <c r="U90" s="175"/>
      <c r="V90" s="175"/>
      <c r="W90" s="175"/>
      <c r="X90" s="175"/>
      <c r="Y90" s="175"/>
      <c r="Z90" s="179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80" t="str">
        <f t="shared" ref="AU90:AU92" si="140">IF(E90&lt;&gt;"",IF(-E90=SUM($H90+$J90+$L90+$N90+$P90),"suprimido",E90-(SUMIF($AA$12:$AT$12,"contrato",$AA90:$AT90))),"")</f>
        <v/>
      </c>
      <c r="AV90" s="176">
        <f t="shared" ref="AV90:AV92" si="141">IF(H90&lt;&gt;"",IF(-E90=SUM($H90+$J90+$L90+$N90+$P90),"suprimido",H90-(SUMIF($AA$12:$AT$12,"1° aditivo",$AA90:$AT90))),0)</f>
        <v>0</v>
      </c>
      <c r="AW90" s="176">
        <f t="shared" ref="AW90:AW92" si="142">IF(J90&lt;&gt;"",IF(-E90=SUM($H90+$J90+$L90+$N90+$P90),"suprimido",J90-(SUMIF($AA$12:$AT$12,"2° aditivo",$AA90:$AT90))),0)</f>
        <v>0</v>
      </c>
      <c r="AX90" s="176">
        <f t="shared" ref="AX90:AX92" si="143">IF(L90&lt;&gt;"",IF(-E90=SUM($H90+$J90+$L90+$N90+$P90),"suprimido",L90-(SUMIF($AA$12:$AT$12,"3° aditivo",$AA90:$AT90))),0)</f>
        <v>0</v>
      </c>
      <c r="AY90" s="176">
        <f t="shared" ref="AY90:AY92" si="144">IF(N90&lt;&gt;"",IF(-E90=SUM($H90+$J90+$L90+$N90+$P90),"suprimido",N90-(SUMIF($AA$12:$AT$12,"4° aditivo",$AA90:$AT90))),0)</f>
        <v>0</v>
      </c>
      <c r="AZ90" s="176">
        <f t="shared" ref="AZ90:AZ92" si="145">IF(P90&lt;&gt;"",IF(-E90=SUM($H90+$J90+$L90+$N90+$P90),"suprimido",P90-(SUMIF($AA$12:$AT$12,"5° aditivo",$AA90:$AT90))),0)</f>
        <v>0</v>
      </c>
      <c r="BA90" s="180">
        <f t="shared" ref="BA90:BA92" si="146">E90+H90+J90+L90+N90+P90-BB90</f>
        <v>0</v>
      </c>
      <c r="BB90" s="180">
        <f t="shared" ref="BB90:BB92" si="147">SUM(AA90:AT90)</f>
        <v>0</v>
      </c>
      <c r="BC90" s="175" t="e">
        <f>SUM(BC91:BC101)</f>
        <v>#REF!</v>
      </c>
      <c r="BD90" s="175">
        <f t="shared" ref="BD90:BD92" si="148">IF(AB90&lt;&gt;"",AB90*$F90,0)</f>
        <v>0</v>
      </c>
      <c r="BE90" s="175">
        <f t="shared" ref="BE90:BE92" si="149">IF(AC90&lt;&gt;"",AC90*$F90,0)</f>
        <v>0</v>
      </c>
      <c r="BF90" s="175">
        <f t="shared" ref="BF90:BF92" si="150">IF(AD90&lt;&gt;"",AD90*$F90,0)</f>
        <v>0</v>
      </c>
      <c r="BG90" s="175">
        <f t="shared" ref="BG90:BG92" si="151">IF(AE90&lt;&gt;"",AE90*$F90,0)</f>
        <v>0</v>
      </c>
      <c r="BH90" s="175">
        <f t="shared" ref="BH90:BH92" si="152">IF(AF90&lt;&gt;"",AF90*$F90,0)</f>
        <v>0</v>
      </c>
      <c r="BI90" s="175">
        <f t="shared" ref="BI90:BI92" si="153">IF(AG90&lt;&gt;"",AG90*$F90,0)</f>
        <v>0</v>
      </c>
      <c r="BJ90" s="175">
        <f t="shared" ref="BJ90:BJ92" si="154">IF(AH90&lt;&gt;"",AH90*$F90,0)</f>
        <v>0</v>
      </c>
      <c r="BK90" s="175">
        <f t="shared" ref="BK90:BK92" si="155">IF(AI90&lt;&gt;"",AI90*$F90,0)</f>
        <v>0</v>
      </c>
      <c r="BL90" s="175">
        <f t="shared" ref="BL90:BL92" si="156">IF(AJ90&lt;&gt;"",AJ90*$F90,0)</f>
        <v>0</v>
      </c>
      <c r="BM90" s="175">
        <f t="shared" ref="BM90:BM92" si="157">IF(AK90&lt;&gt;"",AK90*$F90,0)</f>
        <v>0</v>
      </c>
      <c r="BN90" s="175">
        <f t="shared" ref="BN90:BN92" si="158">IF(AL90&lt;&gt;"",AL90*$F90,0)</f>
        <v>0</v>
      </c>
      <c r="BO90" s="175">
        <f t="shared" ref="BO90:BO92" si="159">IF(AM90&lt;&gt;"",AM90*$F90,0)</f>
        <v>0</v>
      </c>
      <c r="BP90" s="175">
        <f t="shared" ref="BP90:BP92" si="160">IF(AN90&lt;&gt;"",AN90*$F90,0)</f>
        <v>0</v>
      </c>
      <c r="BQ90" s="175">
        <f t="shared" ref="BQ90:BQ92" si="161">IF(AO90&lt;&gt;"",AO90*$F90,0)</f>
        <v>0</v>
      </c>
      <c r="BR90" s="175">
        <f t="shared" ref="BR90:BR92" si="162">IF(AP90&lt;&gt;"",AP90*$F90,0)</f>
        <v>0</v>
      </c>
      <c r="BS90" s="175">
        <f t="shared" ref="BS90:BS92" si="163">IF(AQ90&lt;&gt;"",AQ90*$F90,0)</f>
        <v>0</v>
      </c>
      <c r="BT90" s="175">
        <f t="shared" ref="BT90:BT92" si="164">IF(AR90&lt;&gt;"",AR90*$F90,0)</f>
        <v>0</v>
      </c>
      <c r="BU90" s="175">
        <f t="shared" ref="BU90:BU92" si="165">IF(AS90&lt;&gt;"",AS90*$F90,0)</f>
        <v>0</v>
      </c>
      <c r="BV90" s="175">
        <f t="shared" ref="BV90:BV92" si="166">IF(AT90&lt;&gt;"",AT90*$F90,0)</f>
        <v>0</v>
      </c>
      <c r="BW90" s="176"/>
      <c r="BX90" s="182"/>
    </row>
    <row r="91" spans="1:76" ht="33" x14ac:dyDescent="0.3">
      <c r="A91" s="53" t="s">
        <v>184</v>
      </c>
      <c r="B91" s="54" t="s">
        <v>160</v>
      </c>
      <c r="C91" s="186" t="s">
        <v>290</v>
      </c>
      <c r="D91" s="56" t="s">
        <v>60</v>
      </c>
      <c r="E91" s="67">
        <v>1195.44</v>
      </c>
      <c r="F91" s="157">
        <v>155</v>
      </c>
      <c r="G91" s="57">
        <f t="shared" ref="G91" si="167">E91*F91</f>
        <v>185293.2</v>
      </c>
      <c r="H91" s="58"/>
      <c r="I91" s="59">
        <f t="shared" si="135"/>
        <v>0</v>
      </c>
      <c r="J91" s="58"/>
      <c r="K91" s="59">
        <f t="shared" si="136"/>
        <v>0</v>
      </c>
      <c r="L91" s="58"/>
      <c r="M91" s="59">
        <f t="shared" si="137"/>
        <v>0</v>
      </c>
      <c r="N91" s="58"/>
      <c r="O91" s="59">
        <f t="shared" si="138"/>
        <v>0</v>
      </c>
      <c r="P91" s="58"/>
      <c r="Q91" s="59">
        <f t="shared" si="139"/>
        <v>0</v>
      </c>
      <c r="R91" s="60">
        <f t="shared" ref="R91:R92" si="168">SUM(H91+J91+L91+N91+P91)+E91</f>
        <v>1195.44</v>
      </c>
      <c r="S91" s="59">
        <f t="shared" ref="S91:S92" si="169">R91*F91</f>
        <v>185293.2</v>
      </c>
      <c r="T91" s="61">
        <f t="shared" ref="T91:T92" si="170">IF($G91=0,"",IF(-E91=SUM($H91+$J91+$L91+$N91+$P91),"suprimido",(SUMIF($AA$12:$AT$12,"contrato",$AA91:$AT91))/$E91))</f>
        <v>0</v>
      </c>
      <c r="U91" s="62">
        <f t="shared" ref="U91:U92" si="171">IF($I91=0,0,IF(-E91=SUM($H91+$J91+$L91+$N91+$P91),"suprimido",(SUMIF($AA$12:$AT$12,"1° aditivo",$AA91:$AT91))/$H91))</f>
        <v>0</v>
      </c>
      <c r="V91" s="62">
        <f t="shared" ref="V91:V92" si="172">IF($K91=0,0,IF(-E91=SUM($H91+$J91+$L91+$N91+$P91),"suprimido",(SUMIF($AA$12:$AT$12,"1° aditivo",$AA91:$AT91))/$J91))</f>
        <v>0</v>
      </c>
      <c r="W91" s="62">
        <f t="shared" ref="W91:W92" si="173">IF($M91=0,0,IF(-E91=SUM($H91+$J91+$L91+$N91+$P91),"suprimido",(SUMIF($AA$12:$AT$12,"1° aditivo",$AA91:$AT91))/$L91))</f>
        <v>0</v>
      </c>
      <c r="X91" s="62">
        <f t="shared" ref="X91:X92" si="174">IF($O91=0,0,IF(-E91=SUM($H91+$J91+$L91+$N91+$P91),"suprimido",(SUMIF($AA$12:$AT$12,"1° aditivo",$AA91:$AT91))/$N91))</f>
        <v>0</v>
      </c>
      <c r="Y91" s="62">
        <f t="shared" ref="Y91:Y92" si="175">IF($Q91=0,0,IF(-E91=SUM($H91+$J91+$L91+$N91+$P91),"suprimido",(SUMIF($AA$12:$AT$12,"1° aditivo",$AA91:$AT91))/$P91))</f>
        <v>0</v>
      </c>
      <c r="Z91" s="62">
        <f t="shared" ref="Z91:Z92" si="176">IF(F91=0,"",IF(-E91=SUM(H91+J91+L91+N91+P91),"suprimido",SUM($AA91:$AT91)/(SUM($H91+$J91+$L91+$N91+$P91)+$E91)))</f>
        <v>0</v>
      </c>
      <c r="AA91" s="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60">
        <f t="shared" si="140"/>
        <v>1195.44</v>
      </c>
      <c r="AV91" s="65">
        <f t="shared" si="141"/>
        <v>0</v>
      </c>
      <c r="AW91" s="65">
        <f t="shared" si="142"/>
        <v>0</v>
      </c>
      <c r="AX91" s="65">
        <f t="shared" si="143"/>
        <v>0</v>
      </c>
      <c r="AY91" s="65">
        <f t="shared" si="144"/>
        <v>0</v>
      </c>
      <c r="AZ91" s="65">
        <f t="shared" si="145"/>
        <v>0</v>
      </c>
      <c r="BA91" s="60">
        <f t="shared" si="146"/>
        <v>1195.44</v>
      </c>
      <c r="BB91" s="60">
        <f t="shared" si="147"/>
        <v>0</v>
      </c>
      <c r="BC91" s="66">
        <f t="shared" ref="BC91:BC92" si="177">IF(AA91&lt;&gt;"",AA91*$F91,0)</f>
        <v>0</v>
      </c>
      <c r="BD91" s="66">
        <f t="shared" si="148"/>
        <v>0</v>
      </c>
      <c r="BE91" s="66">
        <f t="shared" si="149"/>
        <v>0</v>
      </c>
      <c r="BF91" s="66">
        <f t="shared" si="150"/>
        <v>0</v>
      </c>
      <c r="BG91" s="66">
        <f t="shared" si="151"/>
        <v>0</v>
      </c>
      <c r="BH91" s="66">
        <f t="shared" si="152"/>
        <v>0</v>
      </c>
      <c r="BI91" s="66">
        <f t="shared" si="153"/>
        <v>0</v>
      </c>
      <c r="BJ91" s="66">
        <f t="shared" si="154"/>
        <v>0</v>
      </c>
      <c r="BK91" s="66">
        <f t="shared" si="155"/>
        <v>0</v>
      </c>
      <c r="BL91" s="66">
        <f t="shared" si="156"/>
        <v>0</v>
      </c>
      <c r="BM91" s="66">
        <f t="shared" si="157"/>
        <v>0</v>
      </c>
      <c r="BN91" s="66">
        <f t="shared" si="158"/>
        <v>0</v>
      </c>
      <c r="BO91" s="66">
        <f t="shared" si="159"/>
        <v>0</v>
      </c>
      <c r="BP91" s="66">
        <f t="shared" si="160"/>
        <v>0</v>
      </c>
      <c r="BQ91" s="66">
        <f t="shared" si="161"/>
        <v>0</v>
      </c>
      <c r="BR91" s="66">
        <f t="shared" si="162"/>
        <v>0</v>
      </c>
      <c r="BS91" s="66">
        <f t="shared" si="163"/>
        <v>0</v>
      </c>
      <c r="BT91" s="66">
        <f t="shared" si="164"/>
        <v>0</v>
      </c>
      <c r="BU91" s="66">
        <f t="shared" si="165"/>
        <v>0</v>
      </c>
      <c r="BV91" s="66">
        <f t="shared" si="166"/>
        <v>0</v>
      </c>
      <c r="BW91" s="163"/>
      <c r="BX91" s="8"/>
    </row>
    <row r="92" spans="1:76" ht="16.5" x14ac:dyDescent="0.3">
      <c r="A92" s="53">
        <v>84161</v>
      </c>
      <c r="B92" s="54" t="s">
        <v>165</v>
      </c>
      <c r="C92" s="166"/>
      <c r="D92" s="56"/>
      <c r="E92" s="67"/>
      <c r="F92" s="157"/>
      <c r="G92" s="57"/>
      <c r="H92" s="58"/>
      <c r="I92" s="59">
        <f t="shared" si="135"/>
        <v>0</v>
      </c>
      <c r="J92" s="58"/>
      <c r="K92" s="59">
        <f t="shared" si="136"/>
        <v>0</v>
      </c>
      <c r="L92" s="58"/>
      <c r="M92" s="59">
        <f t="shared" si="137"/>
        <v>0</v>
      </c>
      <c r="N92" s="58"/>
      <c r="O92" s="59">
        <f t="shared" si="138"/>
        <v>0</v>
      </c>
      <c r="P92" s="58"/>
      <c r="Q92" s="59">
        <f t="shared" si="139"/>
        <v>0</v>
      </c>
      <c r="R92" s="60">
        <f t="shared" si="168"/>
        <v>0</v>
      </c>
      <c r="S92" s="59">
        <f t="shared" si="169"/>
        <v>0</v>
      </c>
      <c r="T92" s="61" t="str">
        <f t="shared" si="170"/>
        <v/>
      </c>
      <c r="U92" s="62">
        <f t="shared" si="171"/>
        <v>0</v>
      </c>
      <c r="V92" s="62">
        <f t="shared" si="172"/>
        <v>0</v>
      </c>
      <c r="W92" s="62">
        <f t="shared" si="173"/>
        <v>0</v>
      </c>
      <c r="X92" s="62">
        <f t="shared" si="174"/>
        <v>0</v>
      </c>
      <c r="Y92" s="62">
        <f t="shared" si="175"/>
        <v>0</v>
      </c>
      <c r="Z92" s="62" t="str">
        <f t="shared" si="176"/>
        <v/>
      </c>
      <c r="AA92" s="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60" t="str">
        <f t="shared" si="140"/>
        <v/>
      </c>
      <c r="AV92" s="65">
        <f t="shared" si="141"/>
        <v>0</v>
      </c>
      <c r="AW92" s="65">
        <f t="shared" si="142"/>
        <v>0</v>
      </c>
      <c r="AX92" s="65">
        <f t="shared" si="143"/>
        <v>0</v>
      </c>
      <c r="AY92" s="65">
        <f t="shared" si="144"/>
        <v>0</v>
      </c>
      <c r="AZ92" s="65">
        <f t="shared" si="145"/>
        <v>0</v>
      </c>
      <c r="BA92" s="60">
        <f t="shared" si="146"/>
        <v>0</v>
      </c>
      <c r="BB92" s="60">
        <f t="shared" si="147"/>
        <v>0</v>
      </c>
      <c r="BC92" s="66">
        <f t="shared" si="177"/>
        <v>0</v>
      </c>
      <c r="BD92" s="66">
        <f t="shared" si="148"/>
        <v>0</v>
      </c>
      <c r="BE92" s="66">
        <f t="shared" si="149"/>
        <v>0</v>
      </c>
      <c r="BF92" s="66">
        <f t="shared" si="150"/>
        <v>0</v>
      </c>
      <c r="BG92" s="66">
        <f t="shared" si="151"/>
        <v>0</v>
      </c>
      <c r="BH92" s="66">
        <f t="shared" si="152"/>
        <v>0</v>
      </c>
      <c r="BI92" s="66">
        <f t="shared" si="153"/>
        <v>0</v>
      </c>
      <c r="BJ92" s="66">
        <f t="shared" si="154"/>
        <v>0</v>
      </c>
      <c r="BK92" s="66">
        <f t="shared" si="155"/>
        <v>0</v>
      </c>
      <c r="BL92" s="66">
        <f t="shared" si="156"/>
        <v>0</v>
      </c>
      <c r="BM92" s="66">
        <f t="shared" si="157"/>
        <v>0</v>
      </c>
      <c r="BN92" s="66">
        <f t="shared" si="158"/>
        <v>0</v>
      </c>
      <c r="BO92" s="66">
        <f t="shared" si="159"/>
        <v>0</v>
      </c>
      <c r="BP92" s="66">
        <f t="shared" si="160"/>
        <v>0</v>
      </c>
      <c r="BQ92" s="66">
        <f t="shared" si="161"/>
        <v>0</v>
      </c>
      <c r="BR92" s="66">
        <f t="shared" si="162"/>
        <v>0</v>
      </c>
      <c r="BS92" s="66">
        <f t="shared" si="163"/>
        <v>0</v>
      </c>
      <c r="BT92" s="66">
        <f t="shared" si="164"/>
        <v>0</v>
      </c>
      <c r="BU92" s="66">
        <f t="shared" si="165"/>
        <v>0</v>
      </c>
      <c r="BV92" s="66">
        <f t="shared" si="166"/>
        <v>0</v>
      </c>
      <c r="BW92" s="163"/>
      <c r="BX92" s="8"/>
    </row>
    <row r="93" spans="1:76" s="181" customFormat="1" x14ac:dyDescent="0.25">
      <c r="A93" s="171" t="s">
        <v>112</v>
      </c>
      <c r="B93" s="172" t="s">
        <v>73</v>
      </c>
      <c r="C93" s="173" t="s">
        <v>206</v>
      </c>
      <c r="D93" s="174"/>
      <c r="E93" s="174"/>
      <c r="F93" s="174"/>
      <c r="G93" s="175">
        <f>SUM(G94:G98)</f>
        <v>1945.75</v>
      </c>
      <c r="H93" s="176"/>
      <c r="I93" s="177">
        <f t="shared" ref="I93:I98" si="178">H93*$F93</f>
        <v>0</v>
      </c>
      <c r="J93" s="176"/>
      <c r="K93" s="177">
        <f t="shared" ref="K93:K98" si="179">J93*$F93</f>
        <v>0</v>
      </c>
      <c r="L93" s="176"/>
      <c r="M93" s="177">
        <f t="shared" ref="M93:M98" si="180">L93*$F93</f>
        <v>0</v>
      </c>
      <c r="N93" s="176"/>
      <c r="O93" s="177">
        <f t="shared" ref="O93:O98" si="181">N93*$F93</f>
        <v>0</v>
      </c>
      <c r="P93" s="176"/>
      <c r="Q93" s="177">
        <f t="shared" ref="Q93:Q98" si="182">P93*$F93</f>
        <v>0</v>
      </c>
      <c r="R93" s="178"/>
      <c r="S93" s="175">
        <f>SUM(S94:S98)</f>
        <v>1945.75</v>
      </c>
      <c r="T93" s="175"/>
      <c r="U93" s="175"/>
      <c r="V93" s="175"/>
      <c r="W93" s="175"/>
      <c r="X93" s="175"/>
      <c r="Y93" s="175"/>
      <c r="Z93" s="179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80" t="str">
        <f t="shared" ref="AU93:AU98" si="183">IF(E93&lt;&gt;"",IF(-E93=SUM($H93+$J93+$L93+$N93+$P93),"suprimido",E93-(SUMIF($AA$12:$AT$12,"contrato",$AA93:$AT93))),"")</f>
        <v/>
      </c>
      <c r="AV93" s="176">
        <f t="shared" ref="AV93:AV98" si="184">IF(H93&lt;&gt;"",IF(-E93=SUM($H93+$J93+$L93+$N93+$P93),"suprimido",H93-(SUMIF($AA$12:$AT$12,"1° aditivo",$AA93:$AT93))),0)</f>
        <v>0</v>
      </c>
      <c r="AW93" s="176">
        <f t="shared" ref="AW93:AW98" si="185">IF(J93&lt;&gt;"",IF(-E93=SUM($H93+$J93+$L93+$N93+$P93),"suprimido",J93-(SUMIF($AA$12:$AT$12,"2° aditivo",$AA93:$AT93))),0)</f>
        <v>0</v>
      </c>
      <c r="AX93" s="176">
        <f t="shared" ref="AX93:AX98" si="186">IF(L93&lt;&gt;"",IF(-E93=SUM($H93+$J93+$L93+$N93+$P93),"suprimido",L93-(SUMIF($AA$12:$AT$12,"3° aditivo",$AA93:$AT93))),0)</f>
        <v>0</v>
      </c>
      <c r="AY93" s="176">
        <f t="shared" ref="AY93:AY98" si="187">IF(N93&lt;&gt;"",IF(-E93=SUM($H93+$J93+$L93+$N93+$P93),"suprimido",N93-(SUMIF($AA$12:$AT$12,"4° aditivo",$AA93:$AT93))),0)</f>
        <v>0</v>
      </c>
      <c r="AZ93" s="176">
        <f t="shared" ref="AZ93:AZ98" si="188">IF(P93&lt;&gt;"",IF(-E93=SUM($H93+$J93+$L93+$N93+$P93),"suprimido",P93-(SUMIF($AA$12:$AT$12,"5° aditivo",$AA93:$AT93))),0)</f>
        <v>0</v>
      </c>
      <c r="BA93" s="180">
        <f t="shared" ref="BA93:BA98" si="189">E93+H93+J93+L93+N93+P93-BB93</f>
        <v>0</v>
      </c>
      <c r="BB93" s="180">
        <f t="shared" ref="BB93:BB98" si="190">SUM(AA93:AT93)</f>
        <v>0</v>
      </c>
      <c r="BC93" s="175" t="e">
        <f>SUM(BC94:BC104)</f>
        <v>#REF!</v>
      </c>
      <c r="BD93" s="175">
        <f t="shared" ref="BD93:BD98" si="191">IF(AB93&lt;&gt;"",AB93*$F93,0)</f>
        <v>0</v>
      </c>
      <c r="BE93" s="175">
        <f t="shared" ref="BE93:BE98" si="192">IF(AC93&lt;&gt;"",AC93*$F93,0)</f>
        <v>0</v>
      </c>
      <c r="BF93" s="175">
        <f t="shared" ref="BF93:BF98" si="193">IF(AD93&lt;&gt;"",AD93*$F93,0)</f>
        <v>0</v>
      </c>
      <c r="BG93" s="175">
        <f t="shared" ref="BG93:BG98" si="194">IF(AE93&lt;&gt;"",AE93*$F93,0)</f>
        <v>0</v>
      </c>
      <c r="BH93" s="175">
        <f t="shared" ref="BH93:BH98" si="195">IF(AF93&lt;&gt;"",AF93*$F93,0)</f>
        <v>0</v>
      </c>
      <c r="BI93" s="175">
        <f t="shared" ref="BI93:BI98" si="196">IF(AG93&lt;&gt;"",AG93*$F93,0)</f>
        <v>0</v>
      </c>
      <c r="BJ93" s="175">
        <f t="shared" ref="BJ93:BJ98" si="197">IF(AH93&lt;&gt;"",AH93*$F93,0)</f>
        <v>0</v>
      </c>
      <c r="BK93" s="175">
        <f t="shared" ref="BK93:BK98" si="198">IF(AI93&lt;&gt;"",AI93*$F93,0)</f>
        <v>0</v>
      </c>
      <c r="BL93" s="175">
        <f t="shared" ref="BL93:BL98" si="199">IF(AJ93&lt;&gt;"",AJ93*$F93,0)</f>
        <v>0</v>
      </c>
      <c r="BM93" s="175">
        <f t="shared" ref="BM93:BM98" si="200">IF(AK93&lt;&gt;"",AK93*$F93,0)</f>
        <v>0</v>
      </c>
      <c r="BN93" s="175">
        <f t="shared" ref="BN93:BN98" si="201">IF(AL93&lt;&gt;"",AL93*$F93,0)</f>
        <v>0</v>
      </c>
      <c r="BO93" s="175">
        <f t="shared" ref="BO93:BO98" si="202">IF(AM93&lt;&gt;"",AM93*$F93,0)</f>
        <v>0</v>
      </c>
      <c r="BP93" s="175">
        <f t="shared" ref="BP93:BP98" si="203">IF(AN93&lt;&gt;"",AN93*$F93,0)</f>
        <v>0</v>
      </c>
      <c r="BQ93" s="175">
        <f t="shared" ref="BQ93:BQ98" si="204">IF(AO93&lt;&gt;"",AO93*$F93,0)</f>
        <v>0</v>
      </c>
      <c r="BR93" s="175">
        <f t="shared" ref="BR93:BR98" si="205">IF(AP93&lt;&gt;"",AP93*$F93,0)</f>
        <v>0</v>
      </c>
      <c r="BS93" s="175">
        <f t="shared" ref="BS93:BS98" si="206">IF(AQ93&lt;&gt;"",AQ93*$F93,0)</f>
        <v>0</v>
      </c>
      <c r="BT93" s="175">
        <f t="shared" ref="BT93:BT98" si="207">IF(AR93&lt;&gt;"",AR93*$F93,0)</f>
        <v>0</v>
      </c>
      <c r="BU93" s="175">
        <f t="shared" ref="BU93:BU98" si="208">IF(AS93&lt;&gt;"",AS93*$F93,0)</f>
        <v>0</v>
      </c>
      <c r="BV93" s="175">
        <f t="shared" ref="BV93:BV98" si="209">IF(AT93&lt;&gt;"",AT93*$F93,0)</f>
        <v>0</v>
      </c>
      <c r="BW93" s="176"/>
      <c r="BX93" s="182"/>
    </row>
    <row r="94" spans="1:76" ht="16.5" x14ac:dyDescent="0.3">
      <c r="A94" s="53" t="s">
        <v>184</v>
      </c>
      <c r="B94" s="54" t="s">
        <v>180</v>
      </c>
      <c r="C94" s="166" t="s">
        <v>207</v>
      </c>
      <c r="D94" s="56" t="s">
        <v>138</v>
      </c>
      <c r="E94" s="67">
        <v>45</v>
      </c>
      <c r="F94" s="157">
        <v>22.85</v>
      </c>
      <c r="G94" s="57">
        <f t="shared" ref="G94:G96" si="210">E94*F94</f>
        <v>1028.25</v>
      </c>
      <c r="H94" s="58"/>
      <c r="I94" s="59">
        <f t="shared" si="178"/>
        <v>0</v>
      </c>
      <c r="J94" s="58"/>
      <c r="K94" s="59">
        <f t="shared" si="179"/>
        <v>0</v>
      </c>
      <c r="L94" s="58"/>
      <c r="M94" s="59">
        <f t="shared" si="180"/>
        <v>0</v>
      </c>
      <c r="N94" s="58"/>
      <c r="O94" s="59">
        <f t="shared" si="181"/>
        <v>0</v>
      </c>
      <c r="P94" s="58"/>
      <c r="Q94" s="59">
        <f t="shared" si="182"/>
        <v>0</v>
      </c>
      <c r="R94" s="60">
        <f t="shared" ref="R94:R98" si="211">SUM(H94+J94+L94+N94+P94)+E94</f>
        <v>45</v>
      </c>
      <c r="S94" s="59">
        <f t="shared" ref="S94:S98" si="212">R94*F94</f>
        <v>1028.25</v>
      </c>
      <c r="T94" s="61">
        <f t="shared" ref="T94:T98" si="213">IF($G94=0,"",IF(-E94=SUM($H94+$J94+$L94+$N94+$P94),"suprimido",(SUMIF($AA$12:$AT$12,"contrato",$AA94:$AT94))/$E94))</f>
        <v>0</v>
      </c>
      <c r="U94" s="62">
        <f t="shared" ref="U94:U98" si="214">IF($I94=0,0,IF(-E94=SUM($H94+$J94+$L94+$N94+$P94),"suprimido",(SUMIF($AA$12:$AT$12,"1° aditivo",$AA94:$AT94))/$H94))</f>
        <v>0</v>
      </c>
      <c r="V94" s="62">
        <f t="shared" ref="V94:V98" si="215">IF($K94=0,0,IF(-E94=SUM($H94+$J94+$L94+$N94+$P94),"suprimido",(SUMIF($AA$12:$AT$12,"1° aditivo",$AA94:$AT94))/$J94))</f>
        <v>0</v>
      </c>
      <c r="W94" s="62">
        <f t="shared" ref="W94:W98" si="216">IF($M94=0,0,IF(-E94=SUM($H94+$J94+$L94+$N94+$P94),"suprimido",(SUMIF($AA$12:$AT$12,"1° aditivo",$AA94:$AT94))/$L94))</f>
        <v>0</v>
      </c>
      <c r="X94" s="62">
        <f t="shared" ref="X94:X98" si="217">IF($O94=0,0,IF(-E94=SUM($H94+$J94+$L94+$N94+$P94),"suprimido",(SUMIF($AA$12:$AT$12,"1° aditivo",$AA94:$AT94))/$N94))</f>
        <v>0</v>
      </c>
      <c r="Y94" s="62">
        <f t="shared" ref="Y94:Y98" si="218">IF($Q94=0,0,IF(-E94=SUM($H94+$J94+$L94+$N94+$P94),"suprimido",(SUMIF($AA$12:$AT$12,"1° aditivo",$AA94:$AT94))/$P94))</f>
        <v>0</v>
      </c>
      <c r="Z94" s="62">
        <f t="shared" ref="Z94:Z98" si="219">IF(F94=0,"",IF(-E94=SUM(H94+J94+L94+N94+P94),"suprimido",SUM($AA94:$AT94)/(SUM($H94+$J94+$L94+$N94+$P94)+$E94)))</f>
        <v>0</v>
      </c>
      <c r="AA94" s="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60">
        <f t="shared" si="183"/>
        <v>45</v>
      </c>
      <c r="AV94" s="65">
        <f t="shared" si="184"/>
        <v>0</v>
      </c>
      <c r="AW94" s="65">
        <f t="shared" si="185"/>
        <v>0</v>
      </c>
      <c r="AX94" s="65">
        <f t="shared" si="186"/>
        <v>0</v>
      </c>
      <c r="AY94" s="65">
        <f t="shared" si="187"/>
        <v>0</v>
      </c>
      <c r="AZ94" s="65">
        <f t="shared" si="188"/>
        <v>0</v>
      </c>
      <c r="BA94" s="60">
        <f t="shared" si="189"/>
        <v>45</v>
      </c>
      <c r="BB94" s="60">
        <f t="shared" si="190"/>
        <v>0</v>
      </c>
      <c r="BC94" s="66">
        <f t="shared" ref="BC94:BC98" si="220">IF(AA94&lt;&gt;"",AA94*$F94,0)</f>
        <v>0</v>
      </c>
      <c r="BD94" s="66">
        <f t="shared" si="191"/>
        <v>0</v>
      </c>
      <c r="BE94" s="66">
        <f t="shared" si="192"/>
        <v>0</v>
      </c>
      <c r="BF94" s="66">
        <f t="shared" si="193"/>
        <v>0</v>
      </c>
      <c r="BG94" s="66">
        <f t="shared" si="194"/>
        <v>0</v>
      </c>
      <c r="BH94" s="66">
        <f t="shared" si="195"/>
        <v>0</v>
      </c>
      <c r="BI94" s="66">
        <f t="shared" si="196"/>
        <v>0</v>
      </c>
      <c r="BJ94" s="66">
        <f t="shared" si="197"/>
        <v>0</v>
      </c>
      <c r="BK94" s="66">
        <f t="shared" si="198"/>
        <v>0</v>
      </c>
      <c r="BL94" s="66">
        <f t="shared" si="199"/>
        <v>0</v>
      </c>
      <c r="BM94" s="66">
        <f t="shared" si="200"/>
        <v>0</v>
      </c>
      <c r="BN94" s="66">
        <f t="shared" si="201"/>
        <v>0</v>
      </c>
      <c r="BO94" s="66">
        <f t="shared" si="202"/>
        <v>0</v>
      </c>
      <c r="BP94" s="66">
        <f t="shared" si="203"/>
        <v>0</v>
      </c>
      <c r="BQ94" s="66">
        <f t="shared" si="204"/>
        <v>0</v>
      </c>
      <c r="BR94" s="66">
        <f t="shared" si="205"/>
        <v>0</v>
      </c>
      <c r="BS94" s="66">
        <f t="shared" si="206"/>
        <v>0</v>
      </c>
      <c r="BT94" s="66">
        <f t="shared" si="207"/>
        <v>0</v>
      </c>
      <c r="BU94" s="66">
        <f t="shared" si="208"/>
        <v>0</v>
      </c>
      <c r="BV94" s="66">
        <f t="shared" si="209"/>
        <v>0</v>
      </c>
      <c r="BW94" s="163"/>
      <c r="BX94" s="8"/>
    </row>
    <row r="95" spans="1:76" ht="16.5" x14ac:dyDescent="0.3">
      <c r="A95" s="53" t="s">
        <v>238</v>
      </c>
      <c r="B95" s="54" t="s">
        <v>181</v>
      </c>
      <c r="C95" s="166" t="s">
        <v>208</v>
      </c>
      <c r="D95" s="56" t="s">
        <v>196</v>
      </c>
      <c r="E95" s="67">
        <v>30</v>
      </c>
      <c r="F95" s="157">
        <v>14.25</v>
      </c>
      <c r="G95" s="57">
        <f t="shared" si="210"/>
        <v>427.5</v>
      </c>
      <c r="H95" s="58"/>
      <c r="I95" s="59"/>
      <c r="J95" s="58"/>
      <c r="K95" s="59"/>
      <c r="L95" s="58"/>
      <c r="M95" s="59"/>
      <c r="N95" s="58"/>
      <c r="O95" s="59"/>
      <c r="P95" s="58"/>
      <c r="Q95" s="59"/>
      <c r="R95" s="60">
        <f t="shared" si="211"/>
        <v>30</v>
      </c>
      <c r="S95" s="59">
        <f t="shared" si="212"/>
        <v>427.5</v>
      </c>
      <c r="T95" s="61"/>
      <c r="U95" s="62"/>
      <c r="V95" s="62"/>
      <c r="W95" s="62"/>
      <c r="X95" s="62"/>
      <c r="Y95" s="62"/>
      <c r="Z95" s="62"/>
      <c r="AA95" s="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60"/>
      <c r="AV95" s="65"/>
      <c r="AW95" s="65"/>
      <c r="AX95" s="65"/>
      <c r="AY95" s="65"/>
      <c r="AZ95" s="65"/>
      <c r="BA95" s="60"/>
      <c r="BB95" s="60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163"/>
      <c r="BX95" s="8"/>
    </row>
    <row r="96" spans="1:76" ht="16.5" x14ac:dyDescent="0.3">
      <c r="A96" s="53" t="s">
        <v>239</v>
      </c>
      <c r="B96" s="54" t="s">
        <v>182</v>
      </c>
      <c r="C96" s="166" t="s">
        <v>209</v>
      </c>
      <c r="D96" s="56" t="s">
        <v>196</v>
      </c>
      <c r="E96" s="67">
        <v>200</v>
      </c>
      <c r="F96" s="157">
        <v>2.4500000000000002</v>
      </c>
      <c r="G96" s="57">
        <f t="shared" si="210"/>
        <v>490.00000000000006</v>
      </c>
      <c r="H96" s="58"/>
      <c r="I96" s="59"/>
      <c r="J96" s="58"/>
      <c r="K96" s="59"/>
      <c r="L96" s="58"/>
      <c r="M96" s="59"/>
      <c r="N96" s="58"/>
      <c r="O96" s="59"/>
      <c r="P96" s="58"/>
      <c r="Q96" s="59"/>
      <c r="R96" s="60">
        <f t="shared" si="211"/>
        <v>200</v>
      </c>
      <c r="S96" s="59">
        <f t="shared" si="212"/>
        <v>490.00000000000006</v>
      </c>
      <c r="T96" s="61"/>
      <c r="U96" s="62"/>
      <c r="V96" s="62"/>
      <c r="W96" s="62"/>
      <c r="X96" s="62"/>
      <c r="Y96" s="62"/>
      <c r="Z96" s="62"/>
      <c r="AA96" s="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60"/>
      <c r="AV96" s="65"/>
      <c r="AW96" s="65"/>
      <c r="AX96" s="65"/>
      <c r="AY96" s="65"/>
      <c r="AZ96" s="65"/>
      <c r="BA96" s="60"/>
      <c r="BB96" s="60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163"/>
      <c r="BX96" s="8"/>
    </row>
    <row r="97" spans="1:76" ht="16.5" x14ac:dyDescent="0.3">
      <c r="A97" s="53"/>
      <c r="B97" s="54" t="s">
        <v>183</v>
      </c>
      <c r="C97" s="166"/>
      <c r="D97" s="56"/>
      <c r="E97" s="67"/>
      <c r="F97" s="157"/>
      <c r="G97" s="57"/>
      <c r="H97" s="58"/>
      <c r="I97" s="59"/>
      <c r="J97" s="58"/>
      <c r="K97" s="59"/>
      <c r="L97" s="58"/>
      <c r="M97" s="59"/>
      <c r="N97" s="58"/>
      <c r="O97" s="59"/>
      <c r="P97" s="58"/>
      <c r="Q97" s="59"/>
      <c r="R97" s="60">
        <f t="shared" si="211"/>
        <v>0</v>
      </c>
      <c r="S97" s="59">
        <f t="shared" si="212"/>
        <v>0</v>
      </c>
      <c r="T97" s="61"/>
      <c r="U97" s="62"/>
      <c r="V97" s="62"/>
      <c r="W97" s="62"/>
      <c r="X97" s="62"/>
      <c r="Y97" s="62"/>
      <c r="Z97" s="62"/>
      <c r="AA97" s="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60"/>
      <c r="AV97" s="65"/>
      <c r="AW97" s="65"/>
      <c r="AX97" s="65"/>
      <c r="AY97" s="65"/>
      <c r="AZ97" s="65"/>
      <c r="BA97" s="60"/>
      <c r="BB97" s="60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163"/>
      <c r="BX97" s="8"/>
    </row>
    <row r="98" spans="1:76" ht="15.75" thickBot="1" x14ac:dyDescent="0.3">
      <c r="A98" s="53"/>
      <c r="B98" s="54" t="s">
        <v>289</v>
      </c>
      <c r="C98" s="167"/>
      <c r="D98" s="56"/>
      <c r="E98" s="67"/>
      <c r="F98" s="157"/>
      <c r="G98" s="57"/>
      <c r="H98" s="58"/>
      <c r="I98" s="59">
        <f t="shared" si="178"/>
        <v>0</v>
      </c>
      <c r="J98" s="58"/>
      <c r="K98" s="59">
        <f t="shared" si="179"/>
        <v>0</v>
      </c>
      <c r="L98" s="58"/>
      <c r="M98" s="59">
        <f t="shared" si="180"/>
        <v>0</v>
      </c>
      <c r="N98" s="58"/>
      <c r="O98" s="59">
        <f t="shared" si="181"/>
        <v>0</v>
      </c>
      <c r="P98" s="58"/>
      <c r="Q98" s="59">
        <f t="shared" si="182"/>
        <v>0</v>
      </c>
      <c r="R98" s="60">
        <f t="shared" si="211"/>
        <v>0</v>
      </c>
      <c r="S98" s="59">
        <f t="shared" si="212"/>
        <v>0</v>
      </c>
      <c r="T98" s="61" t="str">
        <f t="shared" si="213"/>
        <v/>
      </c>
      <c r="U98" s="62">
        <f t="shared" si="214"/>
        <v>0</v>
      </c>
      <c r="V98" s="62">
        <f t="shared" si="215"/>
        <v>0</v>
      </c>
      <c r="W98" s="62">
        <f t="shared" si="216"/>
        <v>0</v>
      </c>
      <c r="X98" s="62">
        <f t="shared" si="217"/>
        <v>0</v>
      </c>
      <c r="Y98" s="62">
        <f t="shared" si="218"/>
        <v>0</v>
      </c>
      <c r="Z98" s="62" t="str">
        <f t="shared" si="219"/>
        <v/>
      </c>
      <c r="AA98" s="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60" t="str">
        <f t="shared" si="183"/>
        <v/>
      </c>
      <c r="AV98" s="65">
        <f t="shared" si="184"/>
        <v>0</v>
      </c>
      <c r="AW98" s="65">
        <f t="shared" si="185"/>
        <v>0</v>
      </c>
      <c r="AX98" s="65">
        <f t="shared" si="186"/>
        <v>0</v>
      </c>
      <c r="AY98" s="65">
        <f t="shared" si="187"/>
        <v>0</v>
      </c>
      <c r="AZ98" s="65">
        <f t="shared" si="188"/>
        <v>0</v>
      </c>
      <c r="BA98" s="60">
        <f t="shared" si="189"/>
        <v>0</v>
      </c>
      <c r="BB98" s="60">
        <f t="shared" si="190"/>
        <v>0</v>
      </c>
      <c r="BC98" s="66">
        <f t="shared" si="220"/>
        <v>0</v>
      </c>
      <c r="BD98" s="66">
        <f t="shared" si="191"/>
        <v>0</v>
      </c>
      <c r="BE98" s="66">
        <f t="shared" si="192"/>
        <v>0</v>
      </c>
      <c r="BF98" s="66">
        <f t="shared" si="193"/>
        <v>0</v>
      </c>
      <c r="BG98" s="66">
        <f t="shared" si="194"/>
        <v>0</v>
      </c>
      <c r="BH98" s="66">
        <f t="shared" si="195"/>
        <v>0</v>
      </c>
      <c r="BI98" s="66">
        <f t="shared" si="196"/>
        <v>0</v>
      </c>
      <c r="BJ98" s="66">
        <f t="shared" si="197"/>
        <v>0</v>
      </c>
      <c r="BK98" s="66">
        <f t="shared" si="198"/>
        <v>0</v>
      </c>
      <c r="BL98" s="66">
        <f t="shared" si="199"/>
        <v>0</v>
      </c>
      <c r="BM98" s="66">
        <f t="shared" si="200"/>
        <v>0</v>
      </c>
      <c r="BN98" s="66">
        <f t="shared" si="201"/>
        <v>0</v>
      </c>
      <c r="BO98" s="66">
        <f t="shared" si="202"/>
        <v>0</v>
      </c>
      <c r="BP98" s="66">
        <f t="shared" si="203"/>
        <v>0</v>
      </c>
      <c r="BQ98" s="66">
        <f t="shared" si="204"/>
        <v>0</v>
      </c>
      <c r="BR98" s="66">
        <f t="shared" si="205"/>
        <v>0</v>
      </c>
      <c r="BS98" s="66">
        <f t="shared" si="206"/>
        <v>0</v>
      </c>
      <c r="BT98" s="66">
        <f t="shared" si="207"/>
        <v>0</v>
      </c>
      <c r="BU98" s="66">
        <f t="shared" si="208"/>
        <v>0</v>
      </c>
      <c r="BV98" s="66">
        <f t="shared" si="209"/>
        <v>0</v>
      </c>
      <c r="BW98" s="163"/>
      <c r="BX98" s="8"/>
    </row>
    <row r="99" spans="1:76" ht="15" customHeight="1" x14ac:dyDescent="0.25">
      <c r="A99" s="1"/>
      <c r="B99" s="11"/>
      <c r="C99" s="12"/>
      <c r="D99" s="13"/>
      <c r="E99" s="208" t="s">
        <v>74</v>
      </c>
      <c r="F99" s="209"/>
      <c r="G99" s="68">
        <f>G93+G90+G42+G37+G33+G23+G18+G14</f>
        <v>421752.43800000002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72">
        <f>S93+S90+S42+S37+S33+S23+S18+S14</f>
        <v>419791.18800000002</v>
      </c>
      <c r="T99" s="14"/>
      <c r="U99" s="14"/>
      <c r="V99" s="14"/>
      <c r="W99" s="14"/>
      <c r="X99" s="14"/>
      <c r="Y99" s="14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15"/>
      <c r="AV99" s="8"/>
      <c r="AW99" s="8"/>
      <c r="AX99" s="8"/>
      <c r="AY99" s="8"/>
      <c r="AZ99" s="8"/>
      <c r="BA99" s="8"/>
      <c r="BB99" s="8"/>
      <c r="BC99" s="72" t="e">
        <f>BC14+BC18+#REF!+BC23+BC33+BC37+#REF!+BC43+BC49+BC61+BC65+BC70+BC78+#REF!+#REF!+#REF!+#REF!+#REF!+#REF!+#REF!+#REF!+#REF!+#REF!</f>
        <v>#REF!</v>
      </c>
      <c r="BD99" s="72" t="e">
        <f>BD14+BD18+#REF!+BD23+BD33+BD37+#REF!+BD43+BD49+BD61+BD65+BD70+BD78+#REF!+#REF!+#REF!+#REF!+#REF!+#REF!+#REF!+#REF!+#REF!+#REF!</f>
        <v>#REF!</v>
      </c>
      <c r="BE99" s="72" t="e">
        <f>BE14+BE18+#REF!+BE23+BE33+BE37+#REF!+BE43+BE49+BE61+BE65+BE70+BE78+#REF!+#REF!+#REF!+#REF!+#REF!+#REF!+#REF!+#REF!+#REF!+#REF!</f>
        <v>#REF!</v>
      </c>
      <c r="BF99" s="72" t="e">
        <f>BF14+BF18+#REF!+BF23+BF33+BF37+#REF!+BF43+BF49+BF61+BF65+BF70+BF78+#REF!+#REF!+#REF!+#REF!+#REF!+#REF!+#REF!+#REF!+#REF!+#REF!</f>
        <v>#REF!</v>
      </c>
      <c r="BG99" s="72" t="e">
        <f>BG14+BG18+#REF!+BG23+BG33+BG37+#REF!+BG43+BG49+BG61+BG65+BG70+BG78+#REF!+#REF!+#REF!+#REF!+#REF!+#REF!+#REF!+#REF!+#REF!+#REF!</f>
        <v>#REF!</v>
      </c>
      <c r="BH99" s="72" t="e">
        <f>BH14+BH18+#REF!+BH23+BH33+BH37+#REF!+BH43+BH49+BH61+BH65+BH70+BH78+#REF!+#REF!+#REF!+#REF!+#REF!+#REF!+#REF!+#REF!+#REF!+#REF!</f>
        <v>#REF!</v>
      </c>
      <c r="BI99" s="72" t="e">
        <f>BI14+BI18+#REF!+BI23+BI33+BI37+#REF!+BI43+BI49+BI61+BI65+BI70+BI78+#REF!+#REF!+#REF!+#REF!+#REF!+#REF!+#REF!+#REF!+#REF!+#REF!</f>
        <v>#REF!</v>
      </c>
      <c r="BJ99" s="72" t="e">
        <f>BJ14+BJ18+#REF!+BJ23+BJ33+BJ37+#REF!+BJ43+BJ49+BJ61+BJ65+BJ70+BJ78+#REF!+#REF!+#REF!+#REF!+#REF!+#REF!+#REF!+#REF!+#REF!+#REF!</f>
        <v>#REF!</v>
      </c>
      <c r="BK99" s="72" t="e">
        <f>BK14+BK18+#REF!+BK23+BK33+BK37+#REF!+BK43+BK49+BK61+BK65+BK70+BK78+#REF!+#REF!+#REF!+#REF!+#REF!+#REF!+#REF!+#REF!+#REF!+#REF!</f>
        <v>#REF!</v>
      </c>
      <c r="BL99" s="72" t="e">
        <f>BL14+BL18+#REF!+BL23+BL33+BL37+#REF!+BL43+BL49+BL61+BL65+BL70+BL78+#REF!+#REF!+#REF!+#REF!+#REF!+#REF!+#REF!+#REF!+#REF!+#REF!</f>
        <v>#REF!</v>
      </c>
      <c r="BM99" s="72" t="e">
        <f>BM14+BM18+#REF!+BM23+BM33+BM37+#REF!+BM43+BM49+BM61+BM65+BM70+BM78+#REF!+#REF!+#REF!+#REF!+#REF!+#REF!+#REF!+#REF!+#REF!+#REF!</f>
        <v>#REF!</v>
      </c>
      <c r="BN99" s="72" t="e">
        <f>BN14+BN18+#REF!+BN23+BN33+BN37+#REF!+BN43+BN49+BN61+BN65+BN70+BN78+#REF!+#REF!+#REF!+#REF!+#REF!+#REF!+#REF!+#REF!+#REF!+#REF!</f>
        <v>#REF!</v>
      </c>
      <c r="BO99" s="72" t="e">
        <f>BO14+BO18+#REF!+BO23+BO33+BO37+#REF!+BO43+BO49+BO61+BO65+BO70+BO78+#REF!+#REF!+#REF!+#REF!+#REF!+#REF!+#REF!+#REF!+#REF!+#REF!</f>
        <v>#REF!</v>
      </c>
      <c r="BP99" s="72" t="e">
        <f>BP14+BP18+#REF!+BP23+BP33+BP37+#REF!+BP43+BP49+BP61+BP65+BP70+BP78+#REF!+#REF!+#REF!+#REF!+#REF!+#REF!+#REF!+#REF!+#REF!+#REF!</f>
        <v>#REF!</v>
      </c>
      <c r="BQ99" s="72" t="e">
        <f>BQ14+BQ18+#REF!+BQ23+BQ33+BQ37+#REF!+BQ43+BQ49+BQ61+BQ65+BQ70+BQ78+#REF!+#REF!+#REF!+#REF!+#REF!+#REF!+#REF!+#REF!+#REF!+#REF!</f>
        <v>#REF!</v>
      </c>
      <c r="BR99" s="72" t="e">
        <f>BR14+BR18+#REF!+BR23+BR33+BR37+#REF!+BR43+BR49+BR61+BR65+BR70+BR78+#REF!+#REF!+#REF!+#REF!+#REF!+#REF!+#REF!+#REF!+#REF!+#REF!</f>
        <v>#REF!</v>
      </c>
      <c r="BS99" s="72" t="e">
        <f>BS14+BS18+#REF!+BS23+BS33+BS37+#REF!+BS43+BS49+BS61+BS65+BS70+BS78+#REF!+#REF!+#REF!+#REF!+#REF!+#REF!+#REF!+#REF!+#REF!+#REF!</f>
        <v>#REF!</v>
      </c>
      <c r="BT99" s="72" t="e">
        <f>BT14+BT18+#REF!+BT23+BT33+BT37+#REF!+BT43+BT49+BT61+BT65+BT70+BT78+#REF!+#REF!+#REF!+#REF!+#REF!+#REF!+#REF!+#REF!+#REF!+#REF!</f>
        <v>#REF!</v>
      </c>
      <c r="BU99" s="72" t="e">
        <f>BU14+BU18+#REF!+BU23+BU33+BU37+#REF!+BU43+BU49+BU61+BU65+BU70+BU78+#REF!+#REF!+#REF!+#REF!+#REF!+#REF!+#REF!+#REF!+#REF!+#REF!</f>
        <v>#REF!</v>
      </c>
      <c r="BV99" s="72" t="e">
        <f>BV14+BV18+#REF!+BV23+BV33+BV37+#REF!+BV43+BV49+BV61+BV65+BV70+BV78+#REF!+#REF!+#REF!+#REF!+#REF!+#REF!+#REF!+#REF!+#REF!+#REF!</f>
        <v>#REF!</v>
      </c>
      <c r="BW99" s="8"/>
      <c r="BX99" s="8"/>
    </row>
    <row r="100" spans="1:76" x14ac:dyDescent="0.25">
      <c r="A100" s="1"/>
      <c r="B100" s="11"/>
      <c r="C100" s="12"/>
      <c r="D100" s="13"/>
      <c r="E100" s="75" t="s">
        <v>75</v>
      </c>
      <c r="F100" s="76">
        <v>0.27139999999999997</v>
      </c>
      <c r="G100" s="162">
        <f>G99*0.2714</f>
        <v>114463.61167319999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70">
        <f>S99*F100</f>
        <v>113931.3284232</v>
      </c>
      <c r="T100" s="14"/>
      <c r="U100" s="14"/>
      <c r="V100" s="14"/>
      <c r="W100" s="14"/>
      <c r="X100" s="14"/>
      <c r="Y100" s="14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15"/>
      <c r="AV100" s="8"/>
      <c r="AW100" s="8"/>
      <c r="AX100" s="8"/>
      <c r="AY100" s="8"/>
      <c r="AZ100" s="8"/>
      <c r="BA100" s="8"/>
      <c r="BB100" s="8"/>
      <c r="BC100" s="73" t="e">
        <f>BC99*$F100</f>
        <v>#REF!</v>
      </c>
      <c r="BD100" s="73" t="e">
        <f t="shared" ref="BD100:BV100" si="221">BD99*$F100</f>
        <v>#REF!</v>
      </c>
      <c r="BE100" s="73" t="e">
        <f t="shared" si="221"/>
        <v>#REF!</v>
      </c>
      <c r="BF100" s="73" t="e">
        <f t="shared" si="221"/>
        <v>#REF!</v>
      </c>
      <c r="BG100" s="73" t="e">
        <f t="shared" si="221"/>
        <v>#REF!</v>
      </c>
      <c r="BH100" s="73" t="e">
        <f t="shared" si="221"/>
        <v>#REF!</v>
      </c>
      <c r="BI100" s="73" t="e">
        <f t="shared" si="221"/>
        <v>#REF!</v>
      </c>
      <c r="BJ100" s="73" t="e">
        <f t="shared" si="221"/>
        <v>#REF!</v>
      </c>
      <c r="BK100" s="73" t="e">
        <f t="shared" si="221"/>
        <v>#REF!</v>
      </c>
      <c r="BL100" s="73" t="e">
        <f t="shared" si="221"/>
        <v>#REF!</v>
      </c>
      <c r="BM100" s="73" t="e">
        <f t="shared" si="221"/>
        <v>#REF!</v>
      </c>
      <c r="BN100" s="73" t="e">
        <f t="shared" si="221"/>
        <v>#REF!</v>
      </c>
      <c r="BO100" s="73" t="e">
        <f t="shared" si="221"/>
        <v>#REF!</v>
      </c>
      <c r="BP100" s="73" t="e">
        <f t="shared" si="221"/>
        <v>#REF!</v>
      </c>
      <c r="BQ100" s="73" t="e">
        <f t="shared" si="221"/>
        <v>#REF!</v>
      </c>
      <c r="BR100" s="73" t="e">
        <f t="shared" si="221"/>
        <v>#REF!</v>
      </c>
      <c r="BS100" s="73" t="e">
        <f t="shared" si="221"/>
        <v>#REF!</v>
      </c>
      <c r="BT100" s="73" t="e">
        <f t="shared" si="221"/>
        <v>#REF!</v>
      </c>
      <c r="BU100" s="73" t="e">
        <f t="shared" si="221"/>
        <v>#REF!</v>
      </c>
      <c r="BV100" s="73" t="e">
        <f t="shared" si="221"/>
        <v>#REF!</v>
      </c>
      <c r="BW100" s="8"/>
      <c r="BX100" s="8"/>
    </row>
    <row r="101" spans="1:76" ht="15.75" thickBot="1" x14ac:dyDescent="0.3">
      <c r="A101" s="1"/>
      <c r="B101" s="11"/>
      <c r="C101" s="12"/>
      <c r="D101" s="13"/>
      <c r="E101" s="203" t="s">
        <v>44</v>
      </c>
      <c r="F101" s="204"/>
      <c r="G101" s="69">
        <f>SUM(G99:G100)</f>
        <v>536216.0496732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71">
        <f>SUM(S99:S100)</f>
        <v>533722.51642320002</v>
      </c>
      <c r="T101" s="14"/>
      <c r="U101" s="14"/>
      <c r="V101" s="14"/>
      <c r="W101" s="14"/>
      <c r="X101" s="14"/>
      <c r="Y101" s="14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15"/>
      <c r="AV101" s="8"/>
      <c r="AW101" s="8"/>
      <c r="AX101" s="8"/>
      <c r="AY101" s="8"/>
      <c r="AZ101" s="8"/>
      <c r="BA101" s="8"/>
      <c r="BB101" s="8"/>
      <c r="BC101" s="73" t="e">
        <f t="shared" ref="BC101:BV101" si="222">SUM(BC99:BC100)</f>
        <v>#REF!</v>
      </c>
      <c r="BD101" s="73" t="e">
        <f t="shared" si="222"/>
        <v>#REF!</v>
      </c>
      <c r="BE101" s="73" t="e">
        <f t="shared" si="222"/>
        <v>#REF!</v>
      </c>
      <c r="BF101" s="73" t="e">
        <f t="shared" si="222"/>
        <v>#REF!</v>
      </c>
      <c r="BG101" s="73" t="e">
        <f t="shared" si="222"/>
        <v>#REF!</v>
      </c>
      <c r="BH101" s="73" t="e">
        <f t="shared" si="222"/>
        <v>#REF!</v>
      </c>
      <c r="BI101" s="73" t="e">
        <f t="shared" si="222"/>
        <v>#REF!</v>
      </c>
      <c r="BJ101" s="73" t="e">
        <f t="shared" si="222"/>
        <v>#REF!</v>
      </c>
      <c r="BK101" s="73" t="e">
        <f t="shared" si="222"/>
        <v>#REF!</v>
      </c>
      <c r="BL101" s="73" t="e">
        <f t="shared" si="222"/>
        <v>#REF!</v>
      </c>
      <c r="BM101" s="73" t="e">
        <f t="shared" si="222"/>
        <v>#REF!</v>
      </c>
      <c r="BN101" s="73" t="e">
        <f t="shared" si="222"/>
        <v>#REF!</v>
      </c>
      <c r="BO101" s="73" t="e">
        <f t="shared" si="222"/>
        <v>#REF!</v>
      </c>
      <c r="BP101" s="73" t="e">
        <f t="shared" si="222"/>
        <v>#REF!</v>
      </c>
      <c r="BQ101" s="73" t="e">
        <f t="shared" si="222"/>
        <v>#REF!</v>
      </c>
      <c r="BR101" s="73" t="e">
        <f t="shared" si="222"/>
        <v>#REF!</v>
      </c>
      <c r="BS101" s="73" t="e">
        <f t="shared" si="222"/>
        <v>#REF!</v>
      </c>
      <c r="BT101" s="73" t="e">
        <f t="shared" si="222"/>
        <v>#REF!</v>
      </c>
      <c r="BU101" s="73" t="e">
        <f t="shared" si="222"/>
        <v>#REF!</v>
      </c>
      <c r="BV101" s="73" t="e">
        <f t="shared" si="222"/>
        <v>#REF!</v>
      </c>
      <c r="BW101" s="8"/>
      <c r="BX101" s="8"/>
    </row>
    <row r="102" spans="1:76" ht="15.75" thickBot="1" x14ac:dyDescent="0.3">
      <c r="A102" s="1"/>
      <c r="B102" s="11"/>
      <c r="C102" s="12"/>
      <c r="D102" s="13"/>
      <c r="E102" s="7"/>
      <c r="F102" s="7"/>
      <c r="G102" s="14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14"/>
      <c r="T102" s="14"/>
      <c r="U102" s="14"/>
      <c r="V102" s="14"/>
      <c r="W102" s="14"/>
      <c r="X102" s="14"/>
      <c r="Y102" s="14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15"/>
      <c r="AV102" s="8"/>
      <c r="AW102" s="8"/>
      <c r="AX102" s="8"/>
      <c r="AY102" s="8"/>
      <c r="AZ102" s="8"/>
      <c r="BA102" s="8"/>
      <c r="BB102" s="8"/>
      <c r="BC102" s="74" t="e">
        <f>BC101/$S$101</f>
        <v>#REF!</v>
      </c>
      <c r="BD102" s="74" t="e">
        <f t="shared" ref="BD102:BV102" si="223">BD101/$S$101</f>
        <v>#REF!</v>
      </c>
      <c r="BE102" s="74" t="e">
        <f t="shared" si="223"/>
        <v>#REF!</v>
      </c>
      <c r="BF102" s="74" t="e">
        <f t="shared" si="223"/>
        <v>#REF!</v>
      </c>
      <c r="BG102" s="74" t="e">
        <f t="shared" si="223"/>
        <v>#REF!</v>
      </c>
      <c r="BH102" s="74" t="e">
        <f t="shared" si="223"/>
        <v>#REF!</v>
      </c>
      <c r="BI102" s="74" t="e">
        <f t="shared" si="223"/>
        <v>#REF!</v>
      </c>
      <c r="BJ102" s="74" t="e">
        <f t="shared" si="223"/>
        <v>#REF!</v>
      </c>
      <c r="BK102" s="74" t="e">
        <f t="shared" si="223"/>
        <v>#REF!</v>
      </c>
      <c r="BL102" s="74" t="e">
        <f t="shared" si="223"/>
        <v>#REF!</v>
      </c>
      <c r="BM102" s="74" t="e">
        <f t="shared" si="223"/>
        <v>#REF!</v>
      </c>
      <c r="BN102" s="74" t="e">
        <f t="shared" si="223"/>
        <v>#REF!</v>
      </c>
      <c r="BO102" s="74" t="e">
        <f t="shared" si="223"/>
        <v>#REF!</v>
      </c>
      <c r="BP102" s="74" t="e">
        <f t="shared" si="223"/>
        <v>#REF!</v>
      </c>
      <c r="BQ102" s="74" t="e">
        <f t="shared" si="223"/>
        <v>#REF!</v>
      </c>
      <c r="BR102" s="74" t="e">
        <f t="shared" si="223"/>
        <v>#REF!</v>
      </c>
      <c r="BS102" s="74" t="e">
        <f t="shared" si="223"/>
        <v>#REF!</v>
      </c>
      <c r="BT102" s="74" t="e">
        <f t="shared" si="223"/>
        <v>#REF!</v>
      </c>
      <c r="BU102" s="74" t="e">
        <f t="shared" si="223"/>
        <v>#REF!</v>
      </c>
      <c r="BV102" s="74" t="e">
        <f t="shared" si="223"/>
        <v>#REF!</v>
      </c>
      <c r="BW102" s="8"/>
      <c r="BX102" s="8"/>
    </row>
    <row r="103" spans="1:76" ht="15.75" thickBot="1" x14ac:dyDescent="0.3">
      <c r="A103" s="1"/>
      <c r="B103" s="11"/>
      <c r="C103" s="12"/>
      <c r="D103" s="13"/>
      <c r="E103" s="7"/>
      <c r="F103" s="7"/>
      <c r="G103" s="14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14"/>
      <c r="T103" s="14"/>
      <c r="U103" s="14"/>
      <c r="V103" s="14"/>
      <c r="W103" s="14"/>
      <c r="X103" s="14"/>
      <c r="Y103" s="14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15"/>
      <c r="AV103" s="8"/>
      <c r="AW103" s="8"/>
      <c r="AX103" s="8"/>
      <c r="AY103" s="8"/>
      <c r="AZ103" s="8"/>
      <c r="BA103" s="8"/>
      <c r="BB103" s="8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8"/>
      <c r="BX103" s="8"/>
    </row>
    <row r="104" spans="1:76" ht="15.75" thickBot="1" x14ac:dyDescent="0.3">
      <c r="A104" s="1"/>
      <c r="B104" s="11"/>
      <c r="C104" s="12"/>
      <c r="D104" s="13"/>
      <c r="E104" s="205" t="s">
        <v>76</v>
      </c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8"/>
      <c r="S104" s="14"/>
      <c r="T104" s="14"/>
      <c r="U104" s="14"/>
      <c r="V104" s="14"/>
      <c r="W104" s="14"/>
      <c r="X104" s="14"/>
      <c r="Y104" s="14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15"/>
      <c r="AV104" s="8"/>
      <c r="AW104" s="8"/>
      <c r="AX104" s="8"/>
      <c r="AY104" s="8"/>
      <c r="AZ104" s="8"/>
      <c r="BA104" s="8"/>
      <c r="BB104" s="8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8"/>
      <c r="BX104" s="8"/>
    </row>
    <row r="105" spans="1:76" ht="15.75" thickBot="1" x14ac:dyDescent="0.3">
      <c r="A105" s="1"/>
      <c r="B105" s="11"/>
      <c r="C105" s="12"/>
      <c r="D105" s="13"/>
      <c r="E105" s="7"/>
      <c r="F105" s="16"/>
      <c r="G105" s="17"/>
      <c r="H105" s="18"/>
      <c r="I105" s="16" t="s">
        <v>77</v>
      </c>
      <c r="J105" s="16"/>
      <c r="K105" s="16" t="s">
        <v>78</v>
      </c>
      <c r="L105" s="16"/>
      <c r="M105" s="16" t="s">
        <v>79</v>
      </c>
      <c r="N105" s="16"/>
      <c r="O105" s="16" t="s">
        <v>80</v>
      </c>
      <c r="P105" s="16"/>
      <c r="Q105" s="16" t="s">
        <v>81</v>
      </c>
      <c r="R105" s="8"/>
      <c r="S105" s="14"/>
      <c r="T105" s="14"/>
      <c r="U105" s="14"/>
      <c r="V105" s="14"/>
      <c r="W105" s="14"/>
      <c r="X105" s="14"/>
      <c r="Y105" s="14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15"/>
      <c r="AV105" s="8"/>
      <c r="AW105" s="8"/>
      <c r="AX105" s="8"/>
      <c r="AY105" s="8"/>
      <c r="AZ105" s="8"/>
      <c r="BA105" s="8"/>
      <c r="BB105" s="8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8"/>
      <c r="BX105" s="8"/>
    </row>
    <row r="106" spans="1:76" ht="15" customHeight="1" x14ac:dyDescent="0.25">
      <c r="A106" s="1"/>
      <c r="B106" s="11"/>
      <c r="C106" s="12"/>
      <c r="D106" s="13"/>
      <c r="E106" s="210" t="s">
        <v>82</v>
      </c>
      <c r="F106" s="206" t="s">
        <v>83</v>
      </c>
      <c r="G106" s="207"/>
      <c r="H106" s="8"/>
      <c r="I106" s="158">
        <f>SUMIF(I15:I92,"&gt;0")</f>
        <v>0</v>
      </c>
      <c r="J106" s="19"/>
      <c r="K106" s="158">
        <f>SUMIF(K15:K92,"&gt;0")</f>
        <v>0</v>
      </c>
      <c r="L106" s="19"/>
      <c r="M106" s="158">
        <f>SUMIF(M15:M92,"&gt;0")</f>
        <v>0</v>
      </c>
      <c r="N106" s="19"/>
      <c r="O106" s="158">
        <f>SUMIF(O15:O92,"&gt;0")</f>
        <v>0</v>
      </c>
      <c r="P106" s="19"/>
      <c r="Q106" s="158">
        <f>SUMIF(Q15:Q92,"&gt;0")</f>
        <v>0</v>
      </c>
      <c r="R106" s="20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15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</row>
    <row r="107" spans="1:76" x14ac:dyDescent="0.25">
      <c r="A107" s="1"/>
      <c r="B107" s="11"/>
      <c r="C107" s="12"/>
      <c r="D107" s="13"/>
      <c r="E107" s="211"/>
      <c r="F107" s="21" t="s">
        <v>84</v>
      </c>
      <c r="G107" s="22">
        <f>F100</f>
        <v>0.27139999999999997</v>
      </c>
      <c r="H107" s="8"/>
      <c r="I107" s="159">
        <f>I106*$G107</f>
        <v>0</v>
      </c>
      <c r="J107" s="19"/>
      <c r="K107" s="159">
        <f>K106*$G107</f>
        <v>0</v>
      </c>
      <c r="L107" s="19"/>
      <c r="M107" s="159">
        <f>M106*$G107</f>
        <v>0</v>
      </c>
      <c r="N107" s="19"/>
      <c r="O107" s="159">
        <f>O106*$G107</f>
        <v>0</v>
      </c>
      <c r="P107" s="19"/>
      <c r="Q107" s="159">
        <f>Q106*$G107</f>
        <v>0</v>
      </c>
      <c r="R107" s="20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15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</row>
    <row r="108" spans="1:76" x14ac:dyDescent="0.25">
      <c r="A108" s="1"/>
      <c r="B108" s="11"/>
      <c r="C108" s="12"/>
      <c r="D108" s="13"/>
      <c r="E108" s="211"/>
      <c r="F108" s="146"/>
      <c r="G108" s="147"/>
      <c r="H108" s="8"/>
      <c r="I108" s="25">
        <f>I109/$G101</f>
        <v>0</v>
      </c>
      <c r="J108" s="26"/>
      <c r="K108" s="25">
        <f>K109/$G101</f>
        <v>0</v>
      </c>
      <c r="L108" s="26"/>
      <c r="M108" s="25">
        <f>M109/$G101</f>
        <v>0</v>
      </c>
      <c r="N108" s="26"/>
      <c r="O108" s="25">
        <f>O109/$G101</f>
        <v>0</v>
      </c>
      <c r="P108" s="26"/>
      <c r="Q108" s="25">
        <f>Q109/$G101</f>
        <v>0</v>
      </c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15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</row>
    <row r="109" spans="1:76" ht="15.75" thickBot="1" x14ac:dyDescent="0.3">
      <c r="A109" s="1"/>
      <c r="B109" s="11"/>
      <c r="C109" s="12"/>
      <c r="D109" s="13"/>
      <c r="E109" s="211"/>
      <c r="F109" s="213" t="s">
        <v>44</v>
      </c>
      <c r="G109" s="214"/>
      <c r="H109" s="8"/>
      <c r="I109" s="160">
        <f>I106+I107</f>
        <v>0</v>
      </c>
      <c r="J109" s="26"/>
      <c r="K109" s="160">
        <f>K106+K107</f>
        <v>0</v>
      </c>
      <c r="L109" s="26"/>
      <c r="M109" s="160">
        <f>M106+M107</f>
        <v>0</v>
      </c>
      <c r="N109" s="26"/>
      <c r="O109" s="160">
        <f>O106+O107</f>
        <v>0</v>
      </c>
      <c r="P109" s="26"/>
      <c r="Q109" s="160">
        <f>Q106+Q107</f>
        <v>0</v>
      </c>
      <c r="R109" s="20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15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</row>
    <row r="110" spans="1:76" x14ac:dyDescent="0.25">
      <c r="A110" s="1"/>
      <c r="B110" s="11"/>
      <c r="C110" s="12"/>
      <c r="D110" s="13"/>
      <c r="E110" s="211"/>
      <c r="F110" s="206" t="s">
        <v>86</v>
      </c>
      <c r="G110" s="207"/>
      <c r="H110" s="8"/>
      <c r="I110" s="158" t="e">
        <f>SUMIF(#REF!,"&gt;0")</f>
        <v>#REF!</v>
      </c>
      <c r="J110" s="19"/>
      <c r="K110" s="158" t="e">
        <f>SUMIF(#REF!,"&gt;0")</f>
        <v>#REF!</v>
      </c>
      <c r="L110" s="19"/>
      <c r="M110" s="158" t="e">
        <f>SUMIF(#REF!,"&gt;0")</f>
        <v>#REF!</v>
      </c>
      <c r="N110" s="19"/>
      <c r="O110" s="158" t="e">
        <f>SUMIF(#REF!,"&gt;0")</f>
        <v>#REF!</v>
      </c>
      <c r="P110" s="19"/>
      <c r="Q110" s="158" t="e">
        <f>SUMIF(#REF!,"&gt;0")</f>
        <v>#REF!</v>
      </c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15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</row>
    <row r="111" spans="1:76" x14ac:dyDescent="0.25">
      <c r="A111" s="1"/>
      <c r="B111" s="11"/>
      <c r="C111" s="12"/>
      <c r="D111" s="13"/>
      <c r="E111" s="211"/>
      <c r="F111" s="23" t="s">
        <v>84</v>
      </c>
      <c r="G111" s="27" t="e">
        <f>#REF!</f>
        <v>#REF!</v>
      </c>
      <c r="H111" s="8"/>
      <c r="I111" s="159" t="e">
        <f>I110*$G111</f>
        <v>#REF!</v>
      </c>
      <c r="J111" s="19"/>
      <c r="K111" s="159" t="e">
        <f>K110*$G111</f>
        <v>#REF!</v>
      </c>
      <c r="L111" s="19"/>
      <c r="M111" s="159" t="e">
        <f>M110*$G111</f>
        <v>#REF!</v>
      </c>
      <c r="N111" s="19"/>
      <c r="O111" s="159" t="e">
        <f>O110*$G111</f>
        <v>#REF!</v>
      </c>
      <c r="P111" s="19"/>
      <c r="Q111" s="159" t="e">
        <f>Q110*$G111</f>
        <v>#REF!</v>
      </c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15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</row>
    <row r="112" spans="1:76" x14ac:dyDescent="0.25">
      <c r="A112" s="1"/>
      <c r="B112" s="11"/>
      <c r="C112" s="12"/>
      <c r="D112" s="13"/>
      <c r="E112" s="211"/>
      <c r="F112" s="221"/>
      <c r="G112" s="222"/>
      <c r="H112" s="8"/>
      <c r="I112" s="25" t="e">
        <f>I113/$G$101</f>
        <v>#REF!</v>
      </c>
      <c r="J112" s="26"/>
      <c r="K112" s="25" t="e">
        <f>K113/$G$101</f>
        <v>#REF!</v>
      </c>
      <c r="L112" s="26"/>
      <c r="M112" s="25" t="e">
        <f>M113/$G$101</f>
        <v>#REF!</v>
      </c>
      <c r="N112" s="26"/>
      <c r="O112" s="25" t="e">
        <f>O113/$G$101</f>
        <v>#REF!</v>
      </c>
      <c r="P112" s="26"/>
      <c r="Q112" s="25" t="e">
        <f>Q113/$G$101</f>
        <v>#REF!</v>
      </c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15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</row>
    <row r="113" spans="1:76" ht="15.75" thickBot="1" x14ac:dyDescent="0.3">
      <c r="A113" s="1"/>
      <c r="B113" s="11"/>
      <c r="C113" s="12"/>
      <c r="D113" s="13"/>
      <c r="E113" s="211"/>
      <c r="F113" s="213" t="s">
        <v>44</v>
      </c>
      <c r="G113" s="214"/>
      <c r="H113" s="8"/>
      <c r="I113" s="160" t="e">
        <f>I110+I111</f>
        <v>#REF!</v>
      </c>
      <c r="J113" s="26"/>
      <c r="K113" s="160" t="e">
        <f>K110+K111</f>
        <v>#REF!</v>
      </c>
      <c r="L113" s="26"/>
      <c r="M113" s="160" t="e">
        <f>M110+M111</f>
        <v>#REF!</v>
      </c>
      <c r="N113" s="26"/>
      <c r="O113" s="160" t="e">
        <f>O110+O111</f>
        <v>#REF!</v>
      </c>
      <c r="P113" s="26"/>
      <c r="Q113" s="160" t="e">
        <f>Q110+Q111</f>
        <v>#REF!</v>
      </c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15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</row>
    <row r="114" spans="1:76" ht="15.75" thickBot="1" x14ac:dyDescent="0.3">
      <c r="A114" s="1"/>
      <c r="B114" s="11"/>
      <c r="C114" s="12"/>
      <c r="D114" s="13"/>
      <c r="E114" s="212"/>
      <c r="F114" s="23" t="s">
        <v>85</v>
      </c>
      <c r="G114" s="24" t="e">
        <f>(#REF!+#REF!)/$G101</f>
        <v>#REF!</v>
      </c>
      <c r="H114" s="8"/>
      <c r="I114" s="19"/>
      <c r="J114" s="19"/>
      <c r="K114" s="19"/>
      <c r="L114" s="19"/>
      <c r="M114" s="19"/>
      <c r="N114" s="19"/>
      <c r="O114" s="19"/>
      <c r="P114" s="19"/>
      <c r="Q114" s="19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15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</row>
    <row r="115" spans="1:76" x14ac:dyDescent="0.25">
      <c r="A115" s="1"/>
      <c r="B115" s="11"/>
      <c r="C115" s="12"/>
      <c r="D115" s="13"/>
      <c r="E115" s="210" t="s">
        <v>87</v>
      </c>
      <c r="F115" s="206" t="s">
        <v>83</v>
      </c>
      <c r="G115" s="215"/>
      <c r="H115" s="8"/>
      <c r="I115" s="158">
        <f>SUMIF(I14:I92,"&lt;0")</f>
        <v>0</v>
      </c>
      <c r="J115" s="19"/>
      <c r="K115" s="158">
        <f>SUMIF(K14:K92,"&lt;0")</f>
        <v>0</v>
      </c>
      <c r="L115" s="19"/>
      <c r="M115" s="158">
        <f>SUMIF(M14:M92,"&lt;0")</f>
        <v>0</v>
      </c>
      <c r="N115" s="19"/>
      <c r="O115" s="158">
        <f>SUMIF(O14:O92,"&lt;0")</f>
        <v>0</v>
      </c>
      <c r="P115" s="19"/>
      <c r="Q115" s="158">
        <f>SUMIF(Q14:Q92,"&lt;0")</f>
        <v>0</v>
      </c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15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</row>
    <row r="116" spans="1:76" x14ac:dyDescent="0.25">
      <c r="A116" s="1"/>
      <c r="B116" s="11"/>
      <c r="C116" s="12"/>
      <c r="D116" s="13"/>
      <c r="E116" s="211"/>
      <c r="F116" s="21" t="s">
        <v>88</v>
      </c>
      <c r="G116" s="22">
        <f>F100</f>
        <v>0.27139999999999997</v>
      </c>
      <c r="H116" s="8"/>
      <c r="I116" s="159">
        <f>I115*$G116</f>
        <v>0</v>
      </c>
      <c r="J116" s="19"/>
      <c r="K116" s="159">
        <f>K115*$G116</f>
        <v>0</v>
      </c>
      <c r="L116" s="19"/>
      <c r="M116" s="159">
        <f>M115*$G116</f>
        <v>0</v>
      </c>
      <c r="N116" s="19"/>
      <c r="O116" s="159">
        <f>O115*$G116</f>
        <v>0</v>
      </c>
      <c r="P116" s="19"/>
      <c r="Q116" s="159">
        <f>Q115*$G116</f>
        <v>0</v>
      </c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15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</row>
    <row r="117" spans="1:76" x14ac:dyDescent="0.25">
      <c r="A117" s="1"/>
      <c r="B117" s="11"/>
      <c r="C117" s="12"/>
      <c r="D117" s="13"/>
      <c r="E117" s="211"/>
      <c r="F117" s="146"/>
      <c r="G117" s="147"/>
      <c r="H117" s="8"/>
      <c r="I117" s="25">
        <f>I118/$G101</f>
        <v>0</v>
      </c>
      <c r="J117" s="26"/>
      <c r="K117" s="25">
        <f>K118/$G101</f>
        <v>0</v>
      </c>
      <c r="L117" s="26"/>
      <c r="M117" s="25">
        <f>M118/$G101</f>
        <v>0</v>
      </c>
      <c r="N117" s="26"/>
      <c r="O117" s="25">
        <f>O118/$G101</f>
        <v>0</v>
      </c>
      <c r="P117" s="26"/>
      <c r="Q117" s="25">
        <f>Q118/$G101</f>
        <v>0</v>
      </c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15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</row>
    <row r="118" spans="1:76" ht="15.75" thickBot="1" x14ac:dyDescent="0.3">
      <c r="A118" s="1"/>
      <c r="B118" s="11"/>
      <c r="C118" s="12"/>
      <c r="D118" s="13"/>
      <c r="E118" s="211"/>
      <c r="F118" s="216" t="s">
        <v>44</v>
      </c>
      <c r="G118" s="217"/>
      <c r="H118" s="8"/>
      <c r="I118" s="160">
        <f>I115+I116</f>
        <v>0</v>
      </c>
      <c r="J118" s="26"/>
      <c r="K118" s="160">
        <f>K115+K116</f>
        <v>0</v>
      </c>
      <c r="L118" s="26"/>
      <c r="M118" s="160">
        <f>M115+M116</f>
        <v>0</v>
      </c>
      <c r="N118" s="26"/>
      <c r="O118" s="160">
        <f>O115+O116</f>
        <v>0</v>
      </c>
      <c r="P118" s="26"/>
      <c r="Q118" s="160">
        <f>Q115+Q116</f>
        <v>0</v>
      </c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15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</row>
    <row r="119" spans="1:76" x14ac:dyDescent="0.25">
      <c r="A119" s="1"/>
      <c r="B119" s="11"/>
      <c r="C119" s="12"/>
      <c r="D119" s="13"/>
      <c r="E119" s="211"/>
      <c r="F119" s="206" t="s">
        <v>86</v>
      </c>
      <c r="G119" s="215"/>
      <c r="H119" s="8"/>
      <c r="I119" s="158" t="e">
        <f>SUMIF(#REF!,"&lt;0")</f>
        <v>#REF!</v>
      </c>
      <c r="J119" s="19"/>
      <c r="K119" s="158" t="e">
        <f>SUMIF(#REF!,"&lt;0")</f>
        <v>#REF!</v>
      </c>
      <c r="L119" s="19"/>
      <c r="M119" s="158" t="e">
        <f>SUMIF(#REF!,"&lt;0")</f>
        <v>#REF!</v>
      </c>
      <c r="N119" s="19"/>
      <c r="O119" s="158" t="e">
        <f>SUMIF(#REF!,"&lt;0")</f>
        <v>#REF!</v>
      </c>
      <c r="P119" s="19"/>
      <c r="Q119" s="158" t="e">
        <f>SUMIF(#REF!,"&lt;0")</f>
        <v>#REF!</v>
      </c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15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</row>
    <row r="120" spans="1:76" x14ac:dyDescent="0.25">
      <c r="A120" s="1"/>
      <c r="B120" s="11"/>
      <c r="C120" s="12"/>
      <c r="D120" s="13"/>
      <c r="E120" s="211"/>
      <c r="F120" s="23" t="s">
        <v>84</v>
      </c>
      <c r="G120" s="27" t="e">
        <f>#REF!</f>
        <v>#REF!</v>
      </c>
      <c r="H120" s="8"/>
      <c r="I120" s="159" t="e">
        <f>I119*$G120</f>
        <v>#REF!</v>
      </c>
      <c r="J120" s="19"/>
      <c r="K120" s="159" t="e">
        <f>K119*$G120</f>
        <v>#REF!</v>
      </c>
      <c r="L120" s="19"/>
      <c r="M120" s="159" t="e">
        <f>M119*$G120</f>
        <v>#REF!</v>
      </c>
      <c r="N120" s="19"/>
      <c r="O120" s="159" t="e">
        <f>O119*$G120</f>
        <v>#REF!</v>
      </c>
      <c r="P120" s="19"/>
      <c r="Q120" s="159" t="e">
        <f>Q119*$G120</f>
        <v>#REF!</v>
      </c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15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</row>
    <row r="121" spans="1:76" x14ac:dyDescent="0.25">
      <c r="A121" s="1"/>
      <c r="B121" s="11"/>
      <c r="C121" s="12"/>
      <c r="D121" s="13"/>
      <c r="E121" s="211"/>
      <c r="F121" s="218"/>
      <c r="G121" s="219"/>
      <c r="H121" s="8"/>
      <c r="I121" s="25" t="e">
        <f>I122/$G$101</f>
        <v>#REF!</v>
      </c>
      <c r="J121" s="26"/>
      <c r="K121" s="25" t="e">
        <f>K122/$G$101</f>
        <v>#REF!</v>
      </c>
      <c r="L121" s="26"/>
      <c r="M121" s="25" t="e">
        <f>M122/$G$101</f>
        <v>#REF!</v>
      </c>
      <c r="N121" s="26"/>
      <c r="O121" s="25" t="e">
        <f>O122/$G$101</f>
        <v>#REF!</v>
      </c>
      <c r="P121" s="26"/>
      <c r="Q121" s="25" t="e">
        <f>Q122/$G$101</f>
        <v>#REF!</v>
      </c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15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</row>
    <row r="122" spans="1:76" ht="15.75" thickBot="1" x14ac:dyDescent="0.3">
      <c r="A122" s="1"/>
      <c r="B122" s="11"/>
      <c r="C122" s="12"/>
      <c r="D122" s="13"/>
      <c r="E122" s="211"/>
      <c r="F122" s="216" t="s">
        <v>44</v>
      </c>
      <c r="G122" s="220"/>
      <c r="H122" s="8"/>
      <c r="I122" s="160" t="e">
        <f>I119+I120</f>
        <v>#REF!</v>
      </c>
      <c r="J122" s="26"/>
      <c r="K122" s="160" t="e">
        <f>K119+K120</f>
        <v>#REF!</v>
      </c>
      <c r="L122" s="26"/>
      <c r="M122" s="160" t="e">
        <f>M119+M120</f>
        <v>#REF!</v>
      </c>
      <c r="N122" s="26"/>
      <c r="O122" s="160" t="e">
        <f>O119+O120</f>
        <v>#REF!</v>
      </c>
      <c r="P122" s="26"/>
      <c r="Q122" s="160" t="e">
        <f>Q119+Q120</f>
        <v>#REF!</v>
      </c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15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</row>
    <row r="123" spans="1:76" ht="15.75" thickBot="1" x14ac:dyDescent="0.3">
      <c r="A123" s="1"/>
      <c r="B123" s="11"/>
      <c r="C123" s="12"/>
      <c r="D123" s="13"/>
      <c r="E123" s="212"/>
      <c r="F123" s="23" t="s">
        <v>85</v>
      </c>
      <c r="G123" s="24" t="e">
        <f>#REF!/$G101</f>
        <v>#REF!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15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</row>
    <row r="124" spans="1:76" ht="15.75" thickBot="1" x14ac:dyDescent="0.3">
      <c r="A124" s="1"/>
      <c r="B124" s="11"/>
      <c r="C124" s="12"/>
      <c r="D124" s="13"/>
      <c r="E124" s="148" t="s">
        <v>46</v>
      </c>
      <c r="F124" s="29" t="s">
        <v>89</v>
      </c>
      <c r="G124" s="30"/>
      <c r="H124" s="31"/>
      <c r="I124" s="160" t="e">
        <f>TRUNC(I109+I118+I113+I122,2)</f>
        <v>#REF!</v>
      </c>
      <c r="J124" s="32"/>
      <c r="K124" s="160" t="e">
        <f>TRUNC(K109+K118+K113+K122,2)</f>
        <v>#REF!</v>
      </c>
      <c r="L124" s="32"/>
      <c r="M124" s="160" t="e">
        <f>TRUNC(M109+M118+M113+M122,2)</f>
        <v>#REF!</v>
      </c>
      <c r="N124" s="32"/>
      <c r="O124" s="160" t="e">
        <f>TRUNC(O109+O118+O113+O122,2)</f>
        <v>#REF!</v>
      </c>
      <c r="P124" s="32"/>
      <c r="Q124" s="160" t="e">
        <f>TRUNC(Q109+Q118+Q113+Q122,2)</f>
        <v>#REF!</v>
      </c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15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</row>
    <row r="125" spans="1:76" x14ac:dyDescent="0.25">
      <c r="A125" s="1"/>
      <c r="B125" s="11"/>
      <c r="C125" s="12"/>
      <c r="D125" s="13"/>
      <c r="E125" s="13"/>
      <c r="F125" s="28"/>
      <c r="G125" s="2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15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</row>
    <row r="126" spans="1:76" x14ac:dyDescent="0.25">
      <c r="A126" s="1"/>
      <c r="B126" s="11"/>
      <c r="C126" s="12"/>
      <c r="D126" s="13"/>
      <c r="E126" s="13"/>
      <c r="F126" s="28"/>
      <c r="G126" s="2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15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</row>
  </sheetData>
  <mergeCells count="63">
    <mergeCell ref="E115:E123"/>
    <mergeCell ref="F109:G109"/>
    <mergeCell ref="F110:G110"/>
    <mergeCell ref="F115:G115"/>
    <mergeCell ref="F118:G118"/>
    <mergeCell ref="F119:G119"/>
    <mergeCell ref="F121:G121"/>
    <mergeCell ref="F122:G122"/>
    <mergeCell ref="E106:E114"/>
    <mergeCell ref="F112:G112"/>
    <mergeCell ref="F113:G113"/>
    <mergeCell ref="E101:F101"/>
    <mergeCell ref="E104:Q104"/>
    <mergeCell ref="F106:G106"/>
    <mergeCell ref="Q12:Q13"/>
    <mergeCell ref="T12:T13"/>
    <mergeCell ref="E99:F99"/>
    <mergeCell ref="BW11:BW13"/>
    <mergeCell ref="H12:H13"/>
    <mergeCell ref="I12:I13"/>
    <mergeCell ref="J12:J13"/>
    <mergeCell ref="K12:K13"/>
    <mergeCell ref="L12:L13"/>
    <mergeCell ref="M12:M13"/>
    <mergeCell ref="N12:N13"/>
    <mergeCell ref="O12:O13"/>
    <mergeCell ref="AV11:AV13"/>
    <mergeCell ref="Z12:Z13"/>
    <mergeCell ref="BB11:BB13"/>
    <mergeCell ref="Y12:Y13"/>
    <mergeCell ref="AZ11:AZ13"/>
    <mergeCell ref="BA11:BA13"/>
    <mergeCell ref="L11:M11"/>
    <mergeCell ref="AW11:AW13"/>
    <mergeCell ref="AX11:AX13"/>
    <mergeCell ref="AY11:AY13"/>
    <mergeCell ref="S11:S13"/>
    <mergeCell ref="AU11:AU13"/>
    <mergeCell ref="V12:V13"/>
    <mergeCell ref="W12:W13"/>
    <mergeCell ref="X12:X13"/>
    <mergeCell ref="U12:U13"/>
    <mergeCell ref="A11:A13"/>
    <mergeCell ref="B11:B13"/>
    <mergeCell ref="C11:C13"/>
    <mergeCell ref="D11:D13"/>
    <mergeCell ref="E11:E13"/>
    <mergeCell ref="N11:O11"/>
    <mergeCell ref="P11:Q11"/>
    <mergeCell ref="R11:R13"/>
    <mergeCell ref="B9:G9"/>
    <mergeCell ref="H9:S9"/>
    <mergeCell ref="F11:F13"/>
    <mergeCell ref="G11:G13"/>
    <mergeCell ref="H11:I11"/>
    <mergeCell ref="J11:K11"/>
    <mergeCell ref="P12:P13"/>
    <mergeCell ref="T9:BD9"/>
    <mergeCell ref="B10:G10"/>
    <mergeCell ref="H10:Q10"/>
    <mergeCell ref="T10:Z10"/>
    <mergeCell ref="AA10:BB10"/>
    <mergeCell ref="BC10:BV10"/>
  </mergeCells>
  <dataValidations disablePrompts="1" count="1">
    <dataValidation type="list" operator="equal" allowBlank="1" sqref="AA12:AT12">
      <formula1>"contrato,1° aditivo,2° aditivo,3° aditivo,4° aditivo,5° aditivo"</formula1>
      <formula2>0</formula2>
    </dataValidation>
  </dataValidations>
  <pageMargins left="0.51181102362204722" right="0.51181102362204722" top="0.78740157480314965" bottom="0.78740157480314965" header="0.31496062992125984" footer="0.31496062992125984"/>
  <pageSetup paperSize="8" scale="40" fitToHeight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U37"/>
  <sheetViews>
    <sheetView topLeftCell="A7" zoomScale="70" zoomScaleNormal="70" workbookViewId="0">
      <selection activeCell="O9" sqref="O9"/>
    </sheetView>
  </sheetViews>
  <sheetFormatPr defaultColWidth="9.140625" defaultRowHeight="12.75" customHeight="1" x14ac:dyDescent="0.25"/>
  <cols>
    <col min="1" max="1" width="5.28515625" style="77" customWidth="1"/>
    <col min="2" max="2" width="14.7109375" style="78" customWidth="1"/>
    <col min="3" max="3" width="47.42578125" style="79" customWidth="1"/>
    <col min="4" max="4" width="21.42578125" style="80" bestFit="1" customWidth="1"/>
    <col min="5" max="15" width="15.7109375" style="79" customWidth="1"/>
    <col min="16" max="16" width="17.28515625" style="79" customWidth="1"/>
    <col min="17" max="18" width="9" style="79" customWidth="1"/>
    <col min="19" max="21" width="10.5703125" style="79" bestFit="1" customWidth="1"/>
    <col min="22" max="22" width="9" style="79" customWidth="1"/>
    <col min="23" max="23" width="11.7109375" style="79" customWidth="1"/>
    <col min="24" max="255" width="9" style="79" customWidth="1"/>
    <col min="256" max="16384" width="9.140625" style="77"/>
  </cols>
  <sheetData>
    <row r="1" spans="2:17" ht="15.75" customHeight="1" thickBot="1" x14ac:dyDescent="0.3"/>
    <row r="2" spans="2:17" ht="22.5" customHeight="1" x14ac:dyDescent="0.25">
      <c r="B2" s="81"/>
      <c r="C2" s="82"/>
      <c r="D2" s="83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4"/>
    </row>
    <row r="3" spans="2:17" ht="34.5" customHeight="1" x14ac:dyDescent="0.25">
      <c r="B3" s="85"/>
      <c r="C3" s="86"/>
      <c r="D3" s="86"/>
      <c r="E3" s="86"/>
      <c r="F3" s="86"/>
      <c r="G3" s="86"/>
      <c r="H3" s="87"/>
      <c r="I3" s="87"/>
      <c r="J3" s="87"/>
      <c r="K3" s="87"/>
      <c r="L3" s="87"/>
      <c r="M3" s="87"/>
      <c r="N3" s="87"/>
      <c r="O3" s="87"/>
      <c r="P3" s="88"/>
    </row>
    <row r="4" spans="2:17" ht="15.75" x14ac:dyDescent="0.25">
      <c r="B4" s="85"/>
      <c r="C4" s="86"/>
      <c r="D4" s="86"/>
      <c r="E4" s="86"/>
      <c r="F4" s="86"/>
      <c r="G4" s="87"/>
      <c r="H4" s="87"/>
      <c r="I4" s="87"/>
      <c r="J4" s="87"/>
      <c r="K4" s="87"/>
      <c r="L4" s="87"/>
      <c r="M4" s="87"/>
      <c r="N4" s="87"/>
      <c r="O4" s="87"/>
      <c r="P4" s="88"/>
    </row>
    <row r="5" spans="2:17" ht="17.25" customHeight="1" x14ac:dyDescent="0.25">
      <c r="B5" s="85"/>
      <c r="C5" s="86" t="s">
        <v>244</v>
      </c>
      <c r="D5" s="86"/>
      <c r="E5" s="86"/>
      <c r="F5" s="86"/>
      <c r="G5" s="87"/>
      <c r="H5" s="87"/>
      <c r="I5" s="87"/>
      <c r="J5" s="87"/>
      <c r="K5" s="87"/>
      <c r="L5" s="87"/>
      <c r="M5" s="87"/>
      <c r="N5" s="87"/>
      <c r="O5" s="87"/>
      <c r="P5" s="88"/>
    </row>
    <row r="6" spans="2:17" ht="42.75" customHeight="1" x14ac:dyDescent="0.25">
      <c r="B6" s="85"/>
      <c r="C6" s="89"/>
      <c r="D6" s="89"/>
      <c r="E6" s="89"/>
      <c r="F6" s="89"/>
      <c r="G6" s="87"/>
      <c r="H6" s="87"/>
      <c r="I6" s="87"/>
      <c r="J6" s="87"/>
      <c r="K6" s="87"/>
      <c r="L6" s="87"/>
      <c r="M6" s="87"/>
      <c r="N6" s="87"/>
      <c r="O6" s="87"/>
      <c r="P6" s="88"/>
    </row>
    <row r="7" spans="2:17" ht="117.75" customHeight="1" thickBot="1" x14ac:dyDescent="0.3">
      <c r="B7" s="85"/>
      <c r="C7" s="223" t="s">
        <v>245</v>
      </c>
      <c r="D7" s="223"/>
      <c r="E7" s="223"/>
      <c r="F7" s="223"/>
      <c r="G7" s="87"/>
      <c r="H7" s="87"/>
      <c r="I7" s="87"/>
      <c r="J7" s="87"/>
      <c r="K7" s="87"/>
      <c r="L7" s="87"/>
      <c r="M7" s="87"/>
      <c r="N7" s="87"/>
      <c r="O7" s="87"/>
      <c r="P7" s="88"/>
    </row>
    <row r="8" spans="2:17" ht="18" customHeight="1" x14ac:dyDescent="0.25">
      <c r="B8" s="85"/>
      <c r="C8" s="155" t="s">
        <v>91</v>
      </c>
      <c r="D8" s="153">
        <v>44423</v>
      </c>
      <c r="E8" s="90">
        <v>44438</v>
      </c>
      <c r="F8" s="90">
        <v>44454</v>
      </c>
      <c r="G8" s="90">
        <v>44469</v>
      </c>
      <c r="H8" s="90">
        <v>44484</v>
      </c>
      <c r="I8" s="90">
        <v>44499</v>
      </c>
      <c r="J8" s="90">
        <v>44515</v>
      </c>
      <c r="K8" s="90">
        <v>44530</v>
      </c>
      <c r="L8" s="90">
        <v>44545</v>
      </c>
      <c r="M8" s="90">
        <v>44560</v>
      </c>
      <c r="N8" s="90">
        <v>44576</v>
      </c>
      <c r="O8" s="90">
        <v>44591</v>
      </c>
      <c r="P8" s="88"/>
    </row>
    <row r="9" spans="2:17" ht="39" customHeight="1" x14ac:dyDescent="0.25">
      <c r="B9" s="91"/>
      <c r="C9" s="92"/>
      <c r="D9" s="149"/>
      <c r="E9" s="93" t="s">
        <v>92</v>
      </c>
      <c r="F9" s="93" t="s">
        <v>92</v>
      </c>
      <c r="G9" s="93" t="s">
        <v>92</v>
      </c>
      <c r="H9" s="93" t="s">
        <v>92</v>
      </c>
      <c r="I9" s="93" t="s">
        <v>92</v>
      </c>
      <c r="J9" s="93" t="s">
        <v>92</v>
      </c>
      <c r="K9" s="93" t="s">
        <v>92</v>
      </c>
      <c r="L9" s="93" t="s">
        <v>92</v>
      </c>
      <c r="M9" s="93" t="s">
        <v>92</v>
      </c>
      <c r="N9" s="93" t="s">
        <v>92</v>
      </c>
      <c r="O9" s="93" t="s">
        <v>92</v>
      </c>
      <c r="P9" s="94"/>
    </row>
    <row r="10" spans="2:17" ht="15.75" x14ac:dyDescent="0.25">
      <c r="B10" s="91"/>
      <c r="C10" s="151" t="s">
        <v>93</v>
      </c>
      <c r="D10" s="150">
        <f>D8</f>
        <v>44423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88"/>
    </row>
    <row r="11" spans="2:17" ht="16.5" thickBot="1" x14ac:dyDescent="0.3">
      <c r="B11" s="91"/>
      <c r="C11" s="96" t="s">
        <v>94</v>
      </c>
      <c r="D11" s="154">
        <v>0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88"/>
    </row>
    <row r="12" spans="2:17" ht="17.25" customHeight="1" thickBot="1" x14ac:dyDescent="0.3">
      <c r="B12" s="85"/>
      <c r="C12" s="92" t="s">
        <v>95</v>
      </c>
      <c r="D12" s="99">
        <f>D10</f>
        <v>44423</v>
      </c>
      <c r="E12" s="98">
        <f t="shared" ref="E12:K12" si="0">IF(E10="",E8,E10)</f>
        <v>44438</v>
      </c>
      <c r="F12" s="99">
        <f t="shared" si="0"/>
        <v>44454</v>
      </c>
      <c r="G12" s="99">
        <f t="shared" si="0"/>
        <v>44469</v>
      </c>
      <c r="H12" s="99">
        <f t="shared" si="0"/>
        <v>44484</v>
      </c>
      <c r="I12" s="99">
        <f t="shared" si="0"/>
        <v>44499</v>
      </c>
      <c r="J12" s="99">
        <f t="shared" si="0"/>
        <v>44515</v>
      </c>
      <c r="K12" s="99">
        <f t="shared" si="0"/>
        <v>44530</v>
      </c>
      <c r="L12" s="99">
        <f>IF(L10="",L8,L10)</f>
        <v>44545</v>
      </c>
      <c r="M12" s="99">
        <f>IF(M10="",M8,M10)</f>
        <v>44560</v>
      </c>
      <c r="N12" s="99">
        <f>IF(N10="",N8,N10)</f>
        <v>44576</v>
      </c>
      <c r="O12" s="99">
        <f>IF(O10="",O8,O10)</f>
        <v>44591</v>
      </c>
      <c r="P12" s="100"/>
      <c r="Q12" s="101"/>
    </row>
    <row r="13" spans="2:17" ht="17.25" customHeight="1" thickBot="1" x14ac:dyDescent="0.3">
      <c r="B13" s="85"/>
      <c r="C13" s="102" t="s">
        <v>96</v>
      </c>
      <c r="D13" s="103">
        <v>0</v>
      </c>
      <c r="E13" s="144">
        <f>E15</f>
        <v>5.7177288919430032E-2</v>
      </c>
      <c r="F13" s="103">
        <f>IF(F10="",IF(AND(F10="",E10&lt;&gt;""),F15+E13+SUMIF($E10:E10,"&lt;&gt;0",$E16:E16),F15+E13),(((F15)*(F12-E8))/(F8-E8))+E13+SUMIF($E10:E10,"&lt;&gt;0",$E16:E16))</f>
        <v>0.25019850151998413</v>
      </c>
      <c r="G13" s="103">
        <f>IF(G10="",IF(AND(G10="",F10&lt;&gt;""),G15+F13+SUMIF($E10:F10,"&lt;&gt;0",$E16:F16),G15+F13),(((G15)*(G12-F8))/(G8-F8))+F13+SUMIF($E10:F10,"&lt;&gt;0",$E16:F16))</f>
        <v>0.45459310421342491</v>
      </c>
      <c r="H13" s="103">
        <f>IF(H10="",IF(AND(H10="",G10&lt;&gt;""),H15+G13+SUMIF($E10:G10,"&lt;&gt;0",$E16:G16),H15+G13),(((H15)*(H12-G8))/(H8-G8))+G13+SUMIF($E10:G10,"&lt;&gt;0",$E16:G16))</f>
        <v>0.53126334269109787</v>
      </c>
      <c r="I13" s="103">
        <f>IF(I10="",IF(AND(I10="",H10&lt;&gt;""),I15+H13+SUMIF($E10:H10,"&lt;&gt;0",$E16:H16),I15+H13),(((I15)*(I12-H8))/(I8-H8))+H13+SUMIF($E10:H10,"&lt;&gt;0",$E16:H16))</f>
        <v>0.56902960926096657</v>
      </c>
      <c r="J13" s="103">
        <f>IF(J10="",IF(AND(J10="",I10&lt;&gt;""),J15+I13+SUMIF($E10:I10,"&lt;&gt;0",$E16:I16),J15+I13),(((J15)*(J12-I8))/(J8-I8))+I13+SUMIF($E10:I10,"&lt;&gt;0",$E16:I16))</f>
        <v>0.78211927016768079</v>
      </c>
      <c r="K13" s="103">
        <f>IF(K10="",IF(AND(K10="",J10&lt;&gt;""),K15+J13+SUMIF($E10:J10,"&lt;&gt;0",$E16:J16),K15+J13),(((K15)*(K12-J8))/(K8-J8))+J13+SUMIF($E10:J10,"&lt;&gt;0",$E16:J16))</f>
        <v>0.99474758222974402</v>
      </c>
      <c r="L13" s="103">
        <f>IF(L10="",IF(AND(L10="",K10&lt;&gt;""),L15+K13+SUMIF($E10:K10,"&lt;&gt;0",$E16:K16),L15+K13),(((L15)*(L12-K8))/(L8-K8))+K13+SUMIF($E10:K10,"&lt;&gt;0",$E16:K16))</f>
        <v>0.99474758222974402</v>
      </c>
      <c r="M13" s="103">
        <f>IF(M10="",IF(AND(M10="",L10&lt;&gt;""),M15+L13+SUMIF($E10:L10,"&lt;&gt;0",$E16:L16),M15+L13),(((M15)*(M12-L8))/(M8-L8))+L13+SUMIF($E10:L10,"&lt;&gt;0",$E16:L16))</f>
        <v>0.99474758222974402</v>
      </c>
      <c r="N13" s="103">
        <f>IF(N10="",IF(AND(N10="",M10&lt;&gt;""),N15+M13+SUMIF($E10:M10,"&lt;&gt;0",$E16:M16),N15+M13),(((N15)*(N12-M8))/(N8-M8))+M13+SUMIF($E10:M10,"&lt;&gt;0",$E16:M16))</f>
        <v>0.99737379111487201</v>
      </c>
      <c r="O13" s="103">
        <f>IF(O10="",IF(AND(O10="",N10&lt;&gt;""),O15+N13+SUMIF($E10:N10,"&lt;&gt;0",$E16:N16),O15+N13),(((O15)*(O12-N8))/(O8-N8))+N13+SUMIF($E10:N10,"&lt;&gt;0",$E16:N16))</f>
        <v>1</v>
      </c>
      <c r="P13" s="104"/>
      <c r="Q13" s="101"/>
    </row>
    <row r="14" spans="2:17" ht="15.75" x14ac:dyDescent="0.25">
      <c r="B14" s="85"/>
      <c r="C14" s="105" t="s">
        <v>97</v>
      </c>
      <c r="D14" s="103">
        <v>0</v>
      </c>
      <c r="E14" s="106">
        <f t="shared" ref="E14:O14" si="1">IF(E11&lt;&gt;"",E11+D14,D14)</f>
        <v>0</v>
      </c>
      <c r="F14" s="103">
        <f t="shared" si="1"/>
        <v>0</v>
      </c>
      <c r="G14" s="103">
        <f t="shared" si="1"/>
        <v>0</v>
      </c>
      <c r="H14" s="103">
        <f t="shared" si="1"/>
        <v>0</v>
      </c>
      <c r="I14" s="103">
        <f t="shared" si="1"/>
        <v>0</v>
      </c>
      <c r="J14" s="103">
        <f t="shared" si="1"/>
        <v>0</v>
      </c>
      <c r="K14" s="103">
        <f t="shared" si="1"/>
        <v>0</v>
      </c>
      <c r="L14" s="103">
        <f t="shared" si="1"/>
        <v>0</v>
      </c>
      <c r="M14" s="103">
        <f t="shared" si="1"/>
        <v>0</v>
      </c>
      <c r="N14" s="103">
        <f t="shared" si="1"/>
        <v>0</v>
      </c>
      <c r="O14" s="103">
        <f t="shared" si="1"/>
        <v>0</v>
      </c>
      <c r="P14" s="88"/>
    </row>
    <row r="15" spans="2:17" ht="17.25" customHeight="1" x14ac:dyDescent="0.25">
      <c r="B15" s="85"/>
      <c r="C15" s="151" t="s">
        <v>98</v>
      </c>
      <c r="D15" s="103">
        <v>0</v>
      </c>
      <c r="E15" s="103">
        <f t="shared" ref="E15:O15" si="2">SUMIF(E19:E34,"&gt;1",E19:E34)/$D35</f>
        <v>5.7177288919430032E-2</v>
      </c>
      <c r="F15" s="103">
        <f t="shared" si="2"/>
        <v>0.1930212126005541</v>
      </c>
      <c r="G15" s="103">
        <f t="shared" si="2"/>
        <v>0.20439460269344076</v>
      </c>
      <c r="H15" s="103">
        <f t="shared" si="2"/>
        <v>7.6670238477673E-2</v>
      </c>
      <c r="I15" s="103">
        <f t="shared" si="2"/>
        <v>3.7766266569868645E-2</v>
      </c>
      <c r="J15" s="103">
        <f t="shared" si="2"/>
        <v>0.21308966090671419</v>
      </c>
      <c r="K15" s="103">
        <f t="shared" si="2"/>
        <v>0.21262831206206328</v>
      </c>
      <c r="L15" s="103">
        <f t="shared" si="2"/>
        <v>0</v>
      </c>
      <c r="M15" s="103">
        <f t="shared" si="2"/>
        <v>0</v>
      </c>
      <c r="N15" s="103">
        <f t="shared" si="2"/>
        <v>2.6262088851280096E-3</v>
      </c>
      <c r="O15" s="103">
        <f t="shared" si="2"/>
        <v>2.6262088851280096E-3</v>
      </c>
      <c r="P15" s="88"/>
    </row>
    <row r="16" spans="2:17" ht="15.75" hidden="1" x14ac:dyDescent="0.25">
      <c r="B16" s="85"/>
      <c r="C16" s="151" t="s">
        <v>99</v>
      </c>
      <c r="D16" s="103"/>
      <c r="E16" s="107">
        <f t="shared" ref="E16:K16" si="3">IF(E10&lt;&gt;"",E15+D13-E13,0)</f>
        <v>0</v>
      </c>
      <c r="F16" s="107">
        <f t="shared" si="3"/>
        <v>0</v>
      </c>
      <c r="G16" s="107">
        <f t="shared" si="3"/>
        <v>0</v>
      </c>
      <c r="H16" s="107">
        <f t="shared" si="3"/>
        <v>0</v>
      </c>
      <c r="I16" s="107">
        <f t="shared" si="3"/>
        <v>0</v>
      </c>
      <c r="J16" s="107">
        <f t="shared" si="3"/>
        <v>0</v>
      </c>
      <c r="K16" s="107">
        <f t="shared" si="3"/>
        <v>0</v>
      </c>
      <c r="L16" s="107">
        <f>IF(L10&lt;&gt;"",L15+K13-L13,0)</f>
        <v>0</v>
      </c>
      <c r="M16" s="107">
        <f>IF(M10&lt;&gt;"",M15+L13-M13,0)</f>
        <v>0</v>
      </c>
      <c r="N16" s="107">
        <f>IF(N10&lt;&gt;"",N15+M13-N13,0)</f>
        <v>0</v>
      </c>
      <c r="O16" s="107">
        <f>IF(O10&lt;&gt;"",O15+N13-O13,0)</f>
        <v>0</v>
      </c>
      <c r="P16" s="88"/>
    </row>
    <row r="17" spans="2:255" ht="16.5" thickBot="1" x14ac:dyDescent="0.3">
      <c r="B17" s="85"/>
      <c r="C17" s="96" t="s">
        <v>111</v>
      </c>
      <c r="D17" s="152">
        <v>0</v>
      </c>
      <c r="E17" s="107" t="str">
        <f>IF(E10&lt;&gt;0,E13-E14,"")</f>
        <v/>
      </c>
      <c r="F17" s="107" t="str">
        <f t="shared" ref="F17:K17" si="4">IF(F10&lt;&gt;0,F13-F14,"")</f>
        <v/>
      </c>
      <c r="G17" s="107" t="str">
        <f t="shared" si="4"/>
        <v/>
      </c>
      <c r="H17" s="107" t="str">
        <f t="shared" si="4"/>
        <v/>
      </c>
      <c r="I17" s="107" t="str">
        <f t="shared" si="4"/>
        <v/>
      </c>
      <c r="J17" s="107" t="str">
        <f t="shared" si="4"/>
        <v/>
      </c>
      <c r="K17" s="107" t="str">
        <f t="shared" si="4"/>
        <v/>
      </c>
      <c r="L17" s="107" t="str">
        <f>IF(L10&lt;&gt;0,L13-L14,"")</f>
        <v/>
      </c>
      <c r="M17" s="107" t="str">
        <f>IF(M10&lt;&gt;0,M13-M14,"")</f>
        <v/>
      </c>
      <c r="N17" s="107" t="str">
        <f>IF(N10&lt;&gt;0,N13-N14,"")</f>
        <v/>
      </c>
      <c r="O17" s="107" t="str">
        <f>IF(O10&lt;&gt;0,O13-O14,"")</f>
        <v/>
      </c>
      <c r="P17" s="87"/>
    </row>
    <row r="18" spans="2:255" ht="33" customHeight="1" thickBot="1" x14ac:dyDescent="0.3">
      <c r="B18" s="140" t="s">
        <v>10</v>
      </c>
      <c r="C18" s="141" t="s">
        <v>11</v>
      </c>
      <c r="D18" s="142" t="s">
        <v>100</v>
      </c>
      <c r="E18" s="142" t="s">
        <v>101</v>
      </c>
      <c r="F18" s="142" t="s">
        <v>102</v>
      </c>
      <c r="G18" s="142" t="s">
        <v>103</v>
      </c>
      <c r="H18" s="142" t="s">
        <v>104</v>
      </c>
      <c r="I18" s="142" t="s">
        <v>105</v>
      </c>
      <c r="J18" s="142" t="s">
        <v>106</v>
      </c>
      <c r="K18" s="142" t="s">
        <v>107</v>
      </c>
      <c r="L18" s="142" t="s">
        <v>108</v>
      </c>
      <c r="M18" s="142" t="s">
        <v>186</v>
      </c>
      <c r="N18" s="142" t="s">
        <v>187</v>
      </c>
      <c r="O18" s="142" t="s">
        <v>188</v>
      </c>
      <c r="P18" s="143" t="s">
        <v>44</v>
      </c>
    </row>
    <row r="19" spans="2:255" ht="15.75" x14ac:dyDescent="0.25">
      <c r="B19" s="108" t="s">
        <v>47</v>
      </c>
      <c r="C19" s="109" t="str">
        <f>PLANILHA!C14</f>
        <v>ADMINISTRAÇÃO DA OBRA</v>
      </c>
      <c r="D19" s="110">
        <f>PLANILHA!G14</f>
        <v>11076.1</v>
      </c>
      <c r="E19" s="111">
        <f>IF(E20&lt;&gt;"",$D19*E20,0)</f>
        <v>553.80500000000006</v>
      </c>
      <c r="F19" s="111">
        <f t="shared" ref="F19:O19" si="5">IF(F20&lt;&gt;"",$D19*F20,0)</f>
        <v>1107.6100000000001</v>
      </c>
      <c r="G19" s="111">
        <f t="shared" si="5"/>
        <v>1661.415</v>
      </c>
      <c r="H19" s="111">
        <f t="shared" si="5"/>
        <v>1661.415</v>
      </c>
      <c r="I19" s="111">
        <f t="shared" si="5"/>
        <v>1661.415</v>
      </c>
      <c r="J19" s="111">
        <f t="shared" si="5"/>
        <v>1107.6100000000001</v>
      </c>
      <c r="K19" s="111">
        <f t="shared" si="5"/>
        <v>1107.6100000000001</v>
      </c>
      <c r="L19" s="111">
        <f t="shared" si="5"/>
        <v>0</v>
      </c>
      <c r="M19" s="111">
        <f t="shared" si="5"/>
        <v>0</v>
      </c>
      <c r="N19" s="111">
        <f t="shared" si="5"/>
        <v>1107.6100000000001</v>
      </c>
      <c r="O19" s="111">
        <f t="shared" si="5"/>
        <v>1107.6100000000001</v>
      </c>
      <c r="P19" s="135"/>
    </row>
    <row r="20" spans="2:255" s="112" customFormat="1" ht="15.75" x14ac:dyDescent="0.25">
      <c r="B20" s="113"/>
      <c r="C20" s="114"/>
      <c r="D20" s="115"/>
      <c r="E20" s="116">
        <v>0.05</v>
      </c>
      <c r="F20" s="117">
        <v>0.1</v>
      </c>
      <c r="G20" s="117">
        <v>0.15</v>
      </c>
      <c r="H20" s="117">
        <v>0.15</v>
      </c>
      <c r="I20" s="117">
        <v>0.15</v>
      </c>
      <c r="J20" s="117">
        <v>0.1</v>
      </c>
      <c r="K20" s="117">
        <v>0.1</v>
      </c>
      <c r="L20" s="117"/>
      <c r="M20" s="117"/>
      <c r="N20" s="117">
        <v>0.1</v>
      </c>
      <c r="O20" s="117">
        <v>0.1</v>
      </c>
      <c r="P20" s="136">
        <f>SUM(E20:O20)</f>
        <v>1</v>
      </c>
      <c r="Q20" s="118"/>
      <c r="R20" s="134"/>
      <c r="S20" s="134"/>
      <c r="T20" s="134"/>
      <c r="U20" s="134"/>
      <c r="V20" s="118"/>
      <c r="W20" s="134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</row>
    <row r="21" spans="2:255" ht="15.75" x14ac:dyDescent="0.25">
      <c r="B21" s="119" t="s">
        <v>57</v>
      </c>
      <c r="C21" s="120" t="str">
        <f>PLANILHA!C18</f>
        <v>SERVIÇOS PRELIMINARES</v>
      </c>
      <c r="D21" s="121">
        <f>PLANILHA!G18</f>
        <v>7761.59</v>
      </c>
      <c r="E21" s="122">
        <f>IF(E22&lt;&gt;"",$D21*E22,0)</f>
        <v>3104.6360000000004</v>
      </c>
      <c r="F21" s="122">
        <f t="shared" ref="F21:O21" si="6">IF(F22&lt;&gt;"",$D21*F22,0)</f>
        <v>2328.4769999999999</v>
      </c>
      <c r="G21" s="122">
        <f t="shared" si="6"/>
        <v>2328.4769999999999</v>
      </c>
      <c r="H21" s="122">
        <f t="shared" si="6"/>
        <v>0</v>
      </c>
      <c r="I21" s="122">
        <f t="shared" si="6"/>
        <v>0</v>
      </c>
      <c r="J21" s="122">
        <f t="shared" si="6"/>
        <v>0</v>
      </c>
      <c r="K21" s="122">
        <f t="shared" si="6"/>
        <v>0</v>
      </c>
      <c r="L21" s="122">
        <f t="shared" si="6"/>
        <v>0</v>
      </c>
      <c r="M21" s="122">
        <f t="shared" si="6"/>
        <v>0</v>
      </c>
      <c r="N21" s="122">
        <f t="shared" si="6"/>
        <v>0</v>
      </c>
      <c r="O21" s="122">
        <f t="shared" si="6"/>
        <v>0</v>
      </c>
      <c r="P21" s="137"/>
    </row>
    <row r="22" spans="2:255" s="112" customFormat="1" ht="15.75" x14ac:dyDescent="0.25">
      <c r="B22" s="113"/>
      <c r="C22" s="114"/>
      <c r="D22" s="115"/>
      <c r="E22" s="117">
        <v>0.4</v>
      </c>
      <c r="F22" s="117">
        <v>0.3</v>
      </c>
      <c r="G22" s="117">
        <v>0.3</v>
      </c>
      <c r="H22" s="117"/>
      <c r="I22" s="117"/>
      <c r="J22" s="117"/>
      <c r="K22" s="117"/>
      <c r="L22" s="117"/>
      <c r="M22" s="117"/>
      <c r="N22" s="117"/>
      <c r="O22" s="117"/>
      <c r="P22" s="136">
        <f>SUM(E22:O22)</f>
        <v>1</v>
      </c>
      <c r="Q22" s="118"/>
      <c r="R22" s="134"/>
      <c r="S22" s="134"/>
      <c r="T22" s="134"/>
      <c r="U22" s="134"/>
      <c r="V22" s="118"/>
      <c r="W22" s="134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</row>
    <row r="23" spans="2:255" ht="15.75" x14ac:dyDescent="0.25">
      <c r="B23" s="119" t="s">
        <v>66</v>
      </c>
      <c r="C23" s="123" t="str">
        <f>PLANILHA!C23</f>
        <v>FUNDAÇÃO</v>
      </c>
      <c r="D23" s="121">
        <f>PLANILHA!G23</f>
        <v>0</v>
      </c>
      <c r="E23" s="122">
        <f>IF(E24&lt;&gt;"",$D23*E24,0)</f>
        <v>0</v>
      </c>
      <c r="F23" s="122">
        <f t="shared" ref="F23:O23" si="7">IF(F24&lt;&gt;"",$D23*F24,0)</f>
        <v>0</v>
      </c>
      <c r="G23" s="122">
        <f t="shared" si="7"/>
        <v>0</v>
      </c>
      <c r="H23" s="122">
        <f t="shared" si="7"/>
        <v>0</v>
      </c>
      <c r="I23" s="122">
        <f t="shared" si="7"/>
        <v>0</v>
      </c>
      <c r="J23" s="122">
        <f t="shared" si="7"/>
        <v>0</v>
      </c>
      <c r="K23" s="122">
        <f t="shared" si="7"/>
        <v>0</v>
      </c>
      <c r="L23" s="122">
        <f t="shared" si="7"/>
        <v>0</v>
      </c>
      <c r="M23" s="122">
        <f t="shared" si="7"/>
        <v>0</v>
      </c>
      <c r="N23" s="122">
        <f t="shared" si="7"/>
        <v>0</v>
      </c>
      <c r="O23" s="122">
        <f t="shared" si="7"/>
        <v>0</v>
      </c>
      <c r="P23" s="137"/>
    </row>
    <row r="24" spans="2:255" s="112" customFormat="1" ht="15.75" x14ac:dyDescent="0.25">
      <c r="B24" s="113"/>
      <c r="C24" s="124"/>
      <c r="D24" s="115"/>
      <c r="E24" s="117">
        <v>0.4</v>
      </c>
      <c r="F24" s="117">
        <v>0.3</v>
      </c>
      <c r="G24" s="117">
        <v>0.3</v>
      </c>
      <c r="H24" s="117"/>
      <c r="I24" s="117"/>
      <c r="J24" s="117"/>
      <c r="K24" s="117"/>
      <c r="L24" s="117"/>
      <c r="M24" s="117"/>
      <c r="N24" s="117"/>
      <c r="O24" s="117"/>
      <c r="P24" s="136">
        <f>SUM(E24:O24)</f>
        <v>1</v>
      </c>
      <c r="Q24" s="118"/>
      <c r="R24" s="134"/>
      <c r="S24" s="134"/>
      <c r="T24" s="134"/>
      <c r="U24" s="134"/>
      <c r="V24" s="118"/>
      <c r="W24" s="134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  <c r="CZ24" s="118"/>
      <c r="DA24" s="118"/>
      <c r="DB24" s="118"/>
      <c r="DC24" s="118"/>
      <c r="DD24" s="118"/>
      <c r="DE24" s="118"/>
      <c r="DF24" s="118"/>
      <c r="DG24" s="118"/>
      <c r="DH24" s="118"/>
      <c r="DI24" s="118"/>
      <c r="DJ24" s="118"/>
      <c r="DK24" s="118"/>
      <c r="DL24" s="118"/>
      <c r="DM24" s="118"/>
      <c r="DN24" s="118"/>
      <c r="DO24" s="118"/>
      <c r="DP24" s="118"/>
      <c r="DQ24" s="118"/>
      <c r="DR24" s="118"/>
      <c r="DS24" s="118"/>
      <c r="DT24" s="118"/>
      <c r="DU24" s="118"/>
      <c r="DV24" s="118"/>
      <c r="DW24" s="118"/>
      <c r="DX24" s="118"/>
      <c r="DY24" s="118"/>
      <c r="DZ24" s="118"/>
      <c r="EA24" s="118"/>
      <c r="EB24" s="118"/>
      <c r="EC24" s="118"/>
      <c r="ED24" s="118"/>
      <c r="EE24" s="118"/>
      <c r="EF24" s="118"/>
      <c r="EG24" s="118"/>
      <c r="EH24" s="118"/>
      <c r="EI24" s="118"/>
      <c r="EJ24" s="118"/>
      <c r="EK24" s="118"/>
      <c r="EL24" s="118"/>
      <c r="EM24" s="118"/>
      <c r="EN24" s="118"/>
      <c r="EO24" s="118"/>
      <c r="EP24" s="118"/>
      <c r="EQ24" s="118"/>
      <c r="ER24" s="118"/>
      <c r="ES24" s="118"/>
      <c r="ET24" s="118"/>
      <c r="EU24" s="118"/>
      <c r="EV24" s="118"/>
      <c r="EW24" s="118"/>
      <c r="EX24" s="118"/>
      <c r="EY24" s="118"/>
      <c r="EZ24" s="118"/>
      <c r="FA24" s="118"/>
      <c r="FB24" s="118"/>
      <c r="FC24" s="118"/>
      <c r="FD24" s="118"/>
      <c r="FE24" s="118"/>
      <c r="FF24" s="118"/>
      <c r="FG24" s="118"/>
      <c r="FH24" s="118"/>
      <c r="FI24" s="118"/>
      <c r="FJ24" s="118"/>
      <c r="FK24" s="118"/>
      <c r="FL24" s="118"/>
      <c r="FM24" s="118"/>
      <c r="FN24" s="118"/>
      <c r="FO24" s="118"/>
      <c r="FP24" s="118"/>
      <c r="FQ24" s="118"/>
      <c r="FR24" s="118"/>
      <c r="FS24" s="118"/>
      <c r="FT24" s="118"/>
      <c r="FU24" s="118"/>
      <c r="FV24" s="118"/>
      <c r="FW24" s="118"/>
      <c r="FX24" s="118"/>
      <c r="FY24" s="118"/>
      <c r="FZ24" s="118"/>
      <c r="GA24" s="118"/>
      <c r="GB24" s="118"/>
      <c r="GC24" s="118"/>
      <c r="GD24" s="118"/>
      <c r="GE24" s="118"/>
      <c r="GF24" s="118"/>
      <c r="GG24" s="118"/>
      <c r="GH24" s="118"/>
      <c r="GI24" s="118"/>
      <c r="GJ24" s="118"/>
      <c r="GK24" s="118"/>
      <c r="GL24" s="118"/>
      <c r="GM24" s="118"/>
      <c r="GN24" s="118"/>
      <c r="GO24" s="118"/>
      <c r="GP24" s="118"/>
      <c r="GQ24" s="118"/>
      <c r="GR24" s="118"/>
      <c r="GS24" s="118"/>
      <c r="GT24" s="118"/>
      <c r="GU24" s="118"/>
      <c r="GV24" s="118"/>
      <c r="GW24" s="118"/>
      <c r="GX24" s="118"/>
      <c r="GY24" s="118"/>
      <c r="GZ24" s="118"/>
      <c r="HA24" s="118"/>
      <c r="HB24" s="118"/>
      <c r="HC24" s="118"/>
      <c r="HD24" s="118"/>
      <c r="HE24" s="118"/>
      <c r="HF24" s="118"/>
      <c r="HG24" s="118"/>
      <c r="HH24" s="118"/>
      <c r="HI24" s="118"/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  <c r="IF24" s="118"/>
      <c r="IG24" s="118"/>
      <c r="IH24" s="118"/>
      <c r="II24" s="118"/>
      <c r="IJ24" s="118"/>
      <c r="IK24" s="118"/>
      <c r="IL24" s="118"/>
      <c r="IM24" s="118"/>
      <c r="IN24" s="118"/>
      <c r="IO24" s="118"/>
      <c r="IP24" s="118"/>
      <c r="IQ24" s="118"/>
      <c r="IR24" s="118"/>
      <c r="IS24" s="118"/>
      <c r="IT24" s="118"/>
      <c r="IU24" s="118"/>
    </row>
    <row r="25" spans="2:255" ht="15.75" x14ac:dyDescent="0.25">
      <c r="B25" s="119" t="s">
        <v>67</v>
      </c>
      <c r="C25" s="123" t="str">
        <f>PLANILHA!C33</f>
        <v>PAREDES / REVESTIMENTOS</v>
      </c>
      <c r="D25" s="125">
        <f>PLANILHA!G33</f>
        <v>0</v>
      </c>
      <c r="E25" s="122">
        <f>IF(E26&lt;&gt;"",$D25*E26,0)</f>
        <v>0</v>
      </c>
      <c r="F25" s="122">
        <f t="shared" ref="F25:O25" si="8">IF(F26&lt;&gt;"",$D25*F26,0)</f>
        <v>0</v>
      </c>
      <c r="G25" s="122">
        <f t="shared" si="8"/>
        <v>0</v>
      </c>
      <c r="H25" s="122">
        <f t="shared" si="8"/>
        <v>0</v>
      </c>
      <c r="I25" s="122">
        <f t="shared" si="8"/>
        <v>0</v>
      </c>
      <c r="J25" s="122">
        <f t="shared" si="8"/>
        <v>0</v>
      </c>
      <c r="K25" s="122">
        <f t="shared" si="8"/>
        <v>0</v>
      </c>
      <c r="L25" s="122">
        <f t="shared" si="8"/>
        <v>0</v>
      </c>
      <c r="M25" s="122">
        <f t="shared" si="8"/>
        <v>0</v>
      </c>
      <c r="N25" s="122">
        <f t="shared" si="8"/>
        <v>0</v>
      </c>
      <c r="O25" s="122">
        <f t="shared" si="8"/>
        <v>0</v>
      </c>
      <c r="P25" s="138"/>
    </row>
    <row r="26" spans="2:255" s="112" customFormat="1" ht="15.75" x14ac:dyDescent="0.25">
      <c r="B26" s="113"/>
      <c r="C26" s="124"/>
      <c r="D26" s="126"/>
      <c r="E26" s="117"/>
      <c r="F26" s="117"/>
      <c r="G26" s="117"/>
      <c r="H26" s="117">
        <v>0.3</v>
      </c>
      <c r="I26" s="117">
        <v>0.3</v>
      </c>
      <c r="J26" s="117">
        <v>0.4</v>
      </c>
      <c r="K26" s="117"/>
      <c r="L26" s="117"/>
      <c r="M26" s="117"/>
      <c r="N26" s="117"/>
      <c r="O26" s="117"/>
      <c r="P26" s="139">
        <f>SUM(E26:O26)</f>
        <v>1</v>
      </c>
      <c r="Q26" s="118"/>
      <c r="R26" s="134"/>
      <c r="S26" s="134"/>
      <c r="T26" s="134"/>
      <c r="U26" s="134"/>
      <c r="V26" s="118"/>
      <c r="W26" s="134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  <c r="CZ26" s="118"/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8"/>
      <c r="DT26" s="118"/>
      <c r="DU26" s="118"/>
      <c r="DV26" s="118"/>
      <c r="DW26" s="118"/>
      <c r="DX26" s="118"/>
      <c r="DY26" s="118"/>
      <c r="DZ26" s="118"/>
      <c r="EA26" s="118"/>
      <c r="EB26" s="118"/>
      <c r="EC26" s="118"/>
      <c r="ED26" s="118"/>
      <c r="EE26" s="118"/>
      <c r="EF26" s="118"/>
      <c r="EG26" s="118"/>
      <c r="EH26" s="118"/>
      <c r="EI26" s="118"/>
      <c r="EJ26" s="118"/>
      <c r="EK26" s="118"/>
      <c r="EL26" s="118"/>
      <c r="EM26" s="118"/>
      <c r="EN26" s="118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  <c r="FP26" s="118"/>
      <c r="FQ26" s="118"/>
      <c r="FR26" s="118"/>
      <c r="FS26" s="118"/>
      <c r="FT26" s="118"/>
      <c r="FU26" s="118"/>
      <c r="FV26" s="118"/>
      <c r="FW26" s="118"/>
      <c r="FX26" s="118"/>
      <c r="FY26" s="118"/>
      <c r="FZ26" s="118"/>
      <c r="GA26" s="118"/>
      <c r="GB26" s="118"/>
      <c r="GC26" s="118"/>
      <c r="GD26" s="118"/>
      <c r="GE26" s="118"/>
      <c r="GF26" s="118"/>
      <c r="GG26" s="118"/>
      <c r="GH26" s="118"/>
      <c r="GI26" s="118"/>
      <c r="GJ26" s="118"/>
      <c r="GK26" s="118"/>
      <c r="GL26" s="118"/>
      <c r="GM26" s="118"/>
      <c r="GN26" s="118"/>
      <c r="GO26" s="118"/>
      <c r="GP26" s="118"/>
      <c r="GQ26" s="118"/>
      <c r="GR26" s="118"/>
      <c r="GS26" s="118"/>
      <c r="GT26" s="118"/>
      <c r="GU26" s="118"/>
      <c r="GV26" s="118"/>
      <c r="GW26" s="118"/>
      <c r="GX26" s="118"/>
      <c r="GY26" s="118"/>
      <c r="GZ26" s="118"/>
      <c r="HA26" s="118"/>
      <c r="HB26" s="118"/>
      <c r="HC26" s="118"/>
      <c r="HD26" s="118"/>
      <c r="HE26" s="118"/>
      <c r="HF26" s="118"/>
      <c r="HG26" s="118"/>
      <c r="HH26" s="118"/>
      <c r="HI26" s="118"/>
      <c r="HJ26" s="118"/>
      <c r="HK26" s="118"/>
      <c r="HL26" s="118"/>
      <c r="HM26" s="118"/>
      <c r="HN26" s="118"/>
      <c r="HO26" s="118"/>
      <c r="HP26" s="118"/>
      <c r="HQ26" s="118"/>
      <c r="HR26" s="118"/>
      <c r="HS26" s="118"/>
      <c r="HT26" s="118"/>
      <c r="HU26" s="118"/>
      <c r="HV26" s="118"/>
      <c r="HW26" s="118"/>
      <c r="HX26" s="118"/>
      <c r="HY26" s="118"/>
      <c r="HZ26" s="118"/>
      <c r="IA26" s="118"/>
      <c r="IB26" s="118"/>
      <c r="IC26" s="118"/>
      <c r="ID26" s="118"/>
      <c r="IE26" s="118"/>
      <c r="IF26" s="118"/>
      <c r="IG26" s="118"/>
      <c r="IH26" s="118"/>
      <c r="II26" s="118"/>
      <c r="IJ26" s="118"/>
      <c r="IK26" s="118"/>
      <c r="IL26" s="118"/>
      <c r="IM26" s="118"/>
      <c r="IN26" s="118"/>
      <c r="IO26" s="118"/>
      <c r="IP26" s="118"/>
      <c r="IQ26" s="118"/>
      <c r="IR26" s="118"/>
      <c r="IS26" s="118"/>
      <c r="IT26" s="118"/>
      <c r="IU26" s="118"/>
    </row>
    <row r="27" spans="2:255" ht="15.75" x14ac:dyDescent="0.25">
      <c r="B27" s="119" t="s">
        <v>68</v>
      </c>
      <c r="C27" s="120" t="str">
        <f>PLANILHA!C37</f>
        <v>PINTURA</v>
      </c>
      <c r="D27" s="121">
        <f>PLANILHA!G37</f>
        <v>38538</v>
      </c>
      <c r="E27" s="122">
        <f>IF(E28&lt;&gt;"",$D27*E28,0)</f>
        <v>1926.9</v>
      </c>
      <c r="F27" s="122">
        <f t="shared" ref="F27:O27" si="9">IF(F28&lt;&gt;"",$D27*F28,0)</f>
        <v>3853.8</v>
      </c>
      <c r="G27" s="122">
        <f t="shared" si="9"/>
        <v>7707.6</v>
      </c>
      <c r="H27" s="122">
        <f t="shared" si="9"/>
        <v>11561.4</v>
      </c>
      <c r="I27" s="122">
        <f t="shared" si="9"/>
        <v>13488.3</v>
      </c>
      <c r="J27" s="122">
        <f t="shared" si="9"/>
        <v>0</v>
      </c>
      <c r="K27" s="122">
        <f t="shared" si="9"/>
        <v>0</v>
      </c>
      <c r="L27" s="122">
        <f t="shared" si="9"/>
        <v>0</v>
      </c>
      <c r="M27" s="122">
        <f t="shared" si="9"/>
        <v>0</v>
      </c>
      <c r="N27" s="122">
        <f t="shared" si="9"/>
        <v>0</v>
      </c>
      <c r="O27" s="122">
        <f t="shared" si="9"/>
        <v>0</v>
      </c>
      <c r="P27" s="137"/>
    </row>
    <row r="28" spans="2:255" s="112" customFormat="1" ht="15.75" x14ac:dyDescent="0.25">
      <c r="B28" s="113"/>
      <c r="C28" s="114"/>
      <c r="D28" s="115"/>
      <c r="E28" s="117">
        <v>0.05</v>
      </c>
      <c r="F28" s="117">
        <v>0.1</v>
      </c>
      <c r="G28" s="117">
        <v>0.2</v>
      </c>
      <c r="H28" s="117">
        <v>0.3</v>
      </c>
      <c r="I28" s="117">
        <v>0.35</v>
      </c>
      <c r="J28" s="117"/>
      <c r="K28" s="117"/>
      <c r="L28" s="117"/>
      <c r="M28" s="117"/>
      <c r="N28" s="117"/>
      <c r="O28" s="117"/>
      <c r="P28" s="136">
        <f>SUM(E28:O28)</f>
        <v>1</v>
      </c>
      <c r="Q28" s="118"/>
      <c r="R28" s="134"/>
      <c r="S28" s="134"/>
      <c r="T28" s="134"/>
      <c r="U28" s="134"/>
      <c r="V28" s="118"/>
      <c r="W28" s="134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</row>
    <row r="29" spans="2:255" ht="15.75" x14ac:dyDescent="0.25">
      <c r="B29" s="119" t="s">
        <v>70</v>
      </c>
      <c r="C29" s="123" t="str">
        <f>PLANILHA!C42</f>
        <v>ESTRUTURA METÁLICA (REFORMA)</v>
      </c>
      <c r="D29" s="121">
        <f>PLANILHA!G42</f>
        <v>177137.79800000001</v>
      </c>
      <c r="E29" s="122">
        <f>IF(E30&lt;&gt;"",$D29*E30,0)</f>
        <v>0</v>
      </c>
      <c r="F29" s="122">
        <f t="shared" ref="F29:O29" si="10">IF(F30&lt;&gt;"",$D29*F30,0)</f>
        <v>0</v>
      </c>
      <c r="G29" s="122">
        <f t="shared" si="10"/>
        <v>0</v>
      </c>
      <c r="H29" s="122">
        <f t="shared" si="10"/>
        <v>0</v>
      </c>
      <c r="I29" s="122">
        <f t="shared" si="10"/>
        <v>0</v>
      </c>
      <c r="J29" s="122">
        <f t="shared" si="10"/>
        <v>88568.899000000005</v>
      </c>
      <c r="K29" s="122">
        <f t="shared" si="10"/>
        <v>88568.899000000005</v>
      </c>
      <c r="L29" s="122">
        <f t="shared" si="10"/>
        <v>0</v>
      </c>
      <c r="M29" s="122">
        <f t="shared" si="10"/>
        <v>0</v>
      </c>
      <c r="N29" s="122">
        <f t="shared" si="10"/>
        <v>0</v>
      </c>
      <c r="O29" s="122">
        <f t="shared" si="10"/>
        <v>0</v>
      </c>
      <c r="P29" s="137"/>
    </row>
    <row r="30" spans="2:255" s="112" customFormat="1" ht="15.75" x14ac:dyDescent="0.25">
      <c r="B30" s="113"/>
      <c r="C30" s="124"/>
      <c r="D30" s="115"/>
      <c r="E30" s="117"/>
      <c r="F30" s="117"/>
      <c r="G30" s="117"/>
      <c r="H30" s="117"/>
      <c r="I30" s="117"/>
      <c r="J30" s="117">
        <v>0.5</v>
      </c>
      <c r="K30" s="117">
        <v>0.5</v>
      </c>
      <c r="L30" s="117"/>
      <c r="M30" s="117"/>
      <c r="N30" s="117"/>
      <c r="O30" s="117"/>
      <c r="P30" s="136">
        <f>SUM(E30:O30)</f>
        <v>1</v>
      </c>
      <c r="Q30" s="118"/>
      <c r="R30" s="134"/>
      <c r="S30" s="134"/>
      <c r="T30" s="134"/>
      <c r="U30" s="134"/>
      <c r="V30" s="118"/>
      <c r="W30" s="134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  <c r="ET30" s="118"/>
      <c r="EU30" s="118"/>
      <c r="EV30" s="118"/>
      <c r="EW30" s="118"/>
      <c r="EX30" s="118"/>
      <c r="EY30" s="118"/>
      <c r="EZ30" s="118"/>
      <c r="FA30" s="118"/>
      <c r="FB30" s="118"/>
      <c r="FC30" s="118"/>
      <c r="FD30" s="118"/>
      <c r="FE30" s="118"/>
      <c r="FF30" s="118"/>
      <c r="FG30" s="118"/>
      <c r="FH30" s="118"/>
      <c r="FI30" s="118"/>
      <c r="FJ30" s="118"/>
      <c r="FK30" s="118"/>
      <c r="FL30" s="118"/>
      <c r="FM30" s="118"/>
      <c r="FN30" s="118"/>
      <c r="FO30" s="118"/>
      <c r="FP30" s="118"/>
      <c r="FQ30" s="118"/>
      <c r="FR30" s="118"/>
      <c r="FS30" s="118"/>
      <c r="FT30" s="118"/>
      <c r="FU30" s="118"/>
      <c r="FV30" s="118"/>
      <c r="FW30" s="118"/>
      <c r="FX30" s="118"/>
      <c r="FY30" s="118"/>
      <c r="FZ30" s="118"/>
      <c r="GA30" s="118"/>
      <c r="GB30" s="118"/>
      <c r="GC30" s="118"/>
      <c r="GD30" s="118"/>
      <c r="GE30" s="118"/>
      <c r="GF30" s="118"/>
      <c r="GG30" s="118"/>
      <c r="GH30" s="118"/>
      <c r="GI30" s="118"/>
      <c r="GJ30" s="118"/>
      <c r="GK30" s="118"/>
      <c r="GL30" s="118"/>
      <c r="GM30" s="118"/>
      <c r="GN30" s="118"/>
      <c r="GO30" s="118"/>
      <c r="GP30" s="118"/>
      <c r="GQ30" s="118"/>
      <c r="GR30" s="118"/>
      <c r="GS30" s="118"/>
      <c r="GT30" s="118"/>
      <c r="GU30" s="118"/>
      <c r="GV30" s="118"/>
      <c r="GW30" s="118"/>
      <c r="GX30" s="118"/>
      <c r="GY30" s="118"/>
      <c r="GZ30" s="118"/>
      <c r="HA30" s="118"/>
      <c r="HB30" s="118"/>
      <c r="HC30" s="118"/>
      <c r="HD30" s="118"/>
      <c r="HE30" s="118"/>
      <c r="HF30" s="118"/>
      <c r="HG30" s="118"/>
      <c r="HH30" s="118"/>
      <c r="HI30" s="118"/>
      <c r="HJ30" s="118"/>
      <c r="HK30" s="118"/>
      <c r="HL30" s="118"/>
      <c r="HM30" s="118"/>
      <c r="HN30" s="118"/>
      <c r="HO30" s="118"/>
      <c r="HP30" s="118"/>
      <c r="HQ30" s="118"/>
      <c r="HR30" s="118"/>
      <c r="HS30" s="118"/>
      <c r="HT30" s="118"/>
      <c r="HU30" s="118"/>
      <c r="HV30" s="118"/>
      <c r="HW30" s="118"/>
      <c r="HX30" s="118"/>
      <c r="HY30" s="118"/>
      <c r="HZ30" s="118"/>
      <c r="IA30" s="118"/>
      <c r="IB30" s="118"/>
      <c r="IC30" s="118"/>
      <c r="ID30" s="118"/>
      <c r="IE30" s="118"/>
      <c r="IF30" s="118"/>
      <c r="IG30" s="118"/>
      <c r="IH30" s="118"/>
      <c r="II30" s="118"/>
      <c r="IJ30" s="118"/>
      <c r="IK30" s="118"/>
      <c r="IL30" s="118"/>
      <c r="IM30" s="118"/>
      <c r="IN30" s="118"/>
      <c r="IO30" s="118"/>
      <c r="IP30" s="118"/>
      <c r="IQ30" s="118"/>
      <c r="IR30" s="118"/>
      <c r="IS30" s="118"/>
      <c r="IT30" s="118"/>
      <c r="IU30" s="118"/>
    </row>
    <row r="31" spans="2:255" ht="15.75" x14ac:dyDescent="0.25">
      <c r="B31" s="119" t="s">
        <v>72</v>
      </c>
      <c r="C31" s="123" t="str">
        <f>PLANILHA!C90</f>
        <v xml:space="preserve">MÃO DE OBRA  </v>
      </c>
      <c r="D31" s="125">
        <f>PLANILHA!G90</f>
        <v>185293.2</v>
      </c>
      <c r="E31" s="122">
        <f>IF(E32&lt;&gt;"",$D31*E32,0)</f>
        <v>18529.320000000003</v>
      </c>
      <c r="F31" s="122">
        <f t="shared" ref="F31:O31" si="11">IF(F32&lt;&gt;"",$D31*F32,0)</f>
        <v>74117.280000000013</v>
      </c>
      <c r="G31" s="122">
        <f t="shared" si="11"/>
        <v>74117.280000000013</v>
      </c>
      <c r="H31" s="122">
        <f t="shared" si="11"/>
        <v>18529.320000000003</v>
      </c>
      <c r="I31" s="122">
        <f t="shared" si="11"/>
        <v>0</v>
      </c>
      <c r="J31" s="122">
        <f t="shared" si="11"/>
        <v>0</v>
      </c>
      <c r="K31" s="122">
        <f t="shared" si="11"/>
        <v>0</v>
      </c>
      <c r="L31" s="122">
        <f t="shared" si="11"/>
        <v>0</v>
      </c>
      <c r="M31" s="122">
        <f t="shared" si="11"/>
        <v>0</v>
      </c>
      <c r="N31" s="122">
        <f t="shared" si="11"/>
        <v>0</v>
      </c>
      <c r="O31" s="122">
        <f t="shared" si="11"/>
        <v>0</v>
      </c>
      <c r="P31" s="138"/>
    </row>
    <row r="32" spans="2:255" s="112" customFormat="1" ht="15.75" x14ac:dyDescent="0.25">
      <c r="B32" s="113"/>
      <c r="C32" s="124"/>
      <c r="D32" s="126"/>
      <c r="E32" s="117">
        <v>0.1</v>
      </c>
      <c r="F32" s="117">
        <v>0.4</v>
      </c>
      <c r="G32" s="117">
        <v>0.4</v>
      </c>
      <c r="H32" s="117">
        <v>0.1</v>
      </c>
      <c r="I32" s="117"/>
      <c r="J32" s="117"/>
      <c r="K32" s="117"/>
      <c r="L32" s="117"/>
      <c r="M32" s="117"/>
      <c r="N32" s="117"/>
      <c r="O32" s="117"/>
      <c r="P32" s="139">
        <f>SUM(E32:O32)</f>
        <v>1</v>
      </c>
      <c r="Q32" s="118"/>
      <c r="R32" s="134"/>
      <c r="S32" s="134"/>
      <c r="T32" s="134"/>
      <c r="U32" s="134"/>
      <c r="V32" s="118"/>
      <c r="W32" s="134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/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/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118"/>
      <c r="ID32" s="118"/>
      <c r="IE32" s="118"/>
      <c r="IF32" s="118"/>
      <c r="IG32" s="118"/>
      <c r="IH32" s="118"/>
      <c r="II32" s="118"/>
      <c r="IJ32" s="118"/>
      <c r="IK32" s="118"/>
      <c r="IL32" s="118"/>
      <c r="IM32" s="118"/>
      <c r="IN32" s="118"/>
      <c r="IO32" s="118"/>
      <c r="IP32" s="118"/>
      <c r="IQ32" s="118"/>
      <c r="IR32" s="118"/>
      <c r="IS32" s="118"/>
      <c r="IT32" s="118"/>
      <c r="IU32" s="118"/>
    </row>
    <row r="33" spans="2:255" ht="15.75" x14ac:dyDescent="0.25">
      <c r="B33" s="119" t="s">
        <v>73</v>
      </c>
      <c r="C33" s="120" t="str">
        <f>PLANILHA!C93</f>
        <v xml:space="preserve">INSUMOS </v>
      </c>
      <c r="D33" s="121">
        <f>PLANILHA!G93</f>
        <v>1945.75</v>
      </c>
      <c r="E33" s="122">
        <f>IF(E34&lt;&gt;"",$D33*E34,0)</f>
        <v>0</v>
      </c>
      <c r="F33" s="122">
        <f t="shared" ref="F33:O33" si="12">IF(F34&lt;&gt;"",$D33*F34,0)</f>
        <v>0</v>
      </c>
      <c r="G33" s="122">
        <f t="shared" si="12"/>
        <v>389.15000000000003</v>
      </c>
      <c r="H33" s="122">
        <f t="shared" si="12"/>
        <v>583.72500000000002</v>
      </c>
      <c r="I33" s="122">
        <f t="shared" si="12"/>
        <v>778.30000000000007</v>
      </c>
      <c r="J33" s="122">
        <f t="shared" si="12"/>
        <v>194.57500000000002</v>
      </c>
      <c r="K33" s="122">
        <f t="shared" si="12"/>
        <v>0</v>
      </c>
      <c r="L33" s="122">
        <f t="shared" si="12"/>
        <v>0</v>
      </c>
      <c r="M33" s="122">
        <f t="shared" si="12"/>
        <v>0</v>
      </c>
      <c r="N33" s="122">
        <f t="shared" si="12"/>
        <v>0</v>
      </c>
      <c r="O33" s="122">
        <f t="shared" si="12"/>
        <v>0</v>
      </c>
      <c r="P33" s="137"/>
    </row>
    <row r="34" spans="2:255" s="112" customFormat="1" ht="15.75" x14ac:dyDescent="0.25">
      <c r="B34" s="113"/>
      <c r="C34" s="114"/>
      <c r="D34" s="115"/>
      <c r="E34" s="117"/>
      <c r="F34" s="117"/>
      <c r="G34" s="117">
        <v>0.2</v>
      </c>
      <c r="H34" s="117">
        <v>0.3</v>
      </c>
      <c r="I34" s="117">
        <v>0.4</v>
      </c>
      <c r="J34" s="117">
        <v>0.1</v>
      </c>
      <c r="K34" s="117"/>
      <c r="L34" s="117"/>
      <c r="M34" s="117"/>
      <c r="N34" s="117"/>
      <c r="O34" s="117"/>
      <c r="P34" s="136">
        <f>SUM(E34:O34)</f>
        <v>1</v>
      </c>
      <c r="Q34" s="118"/>
      <c r="R34" s="134"/>
      <c r="S34" s="134"/>
      <c r="T34" s="134"/>
      <c r="U34" s="134"/>
      <c r="V34" s="118"/>
      <c r="W34" s="134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  <c r="FK34" s="118"/>
      <c r="FL34" s="118"/>
      <c r="FM34" s="118"/>
      <c r="FN34" s="118"/>
      <c r="FO34" s="118"/>
      <c r="FP34" s="118"/>
      <c r="FQ34" s="118"/>
      <c r="FR34" s="118"/>
      <c r="FS34" s="118"/>
      <c r="FT34" s="118"/>
      <c r="FU34" s="118"/>
      <c r="FV34" s="118"/>
      <c r="FW34" s="118"/>
      <c r="FX34" s="118"/>
      <c r="FY34" s="118"/>
      <c r="FZ34" s="118"/>
      <c r="GA34" s="118"/>
      <c r="GB34" s="118"/>
      <c r="GC34" s="118"/>
      <c r="GD34" s="118"/>
      <c r="GE34" s="118"/>
      <c r="GF34" s="118"/>
      <c r="GG34" s="118"/>
      <c r="GH34" s="118"/>
      <c r="GI34" s="118"/>
      <c r="GJ34" s="118"/>
      <c r="GK34" s="118"/>
      <c r="GL34" s="118"/>
      <c r="GM34" s="118"/>
      <c r="GN34" s="118"/>
      <c r="GO34" s="118"/>
      <c r="GP34" s="118"/>
      <c r="GQ34" s="118"/>
      <c r="GR34" s="118"/>
      <c r="GS34" s="118"/>
      <c r="GT34" s="118"/>
      <c r="GU34" s="118"/>
      <c r="GV34" s="118"/>
      <c r="GW34" s="118"/>
      <c r="GX34" s="118"/>
      <c r="GY34" s="118"/>
      <c r="GZ34" s="118"/>
      <c r="HA34" s="118"/>
      <c r="HB34" s="118"/>
      <c r="HC34" s="118"/>
      <c r="HD34" s="118"/>
      <c r="HE34" s="118"/>
      <c r="HF34" s="118"/>
      <c r="HG34" s="118"/>
      <c r="HH34" s="118"/>
      <c r="HI34" s="118"/>
      <c r="HJ34" s="118"/>
      <c r="HK34" s="118"/>
      <c r="HL34" s="118"/>
      <c r="HM34" s="118"/>
      <c r="HN34" s="118"/>
      <c r="HO34" s="118"/>
      <c r="HP34" s="118"/>
      <c r="HQ34" s="118"/>
      <c r="HR34" s="118"/>
      <c r="HS34" s="118"/>
      <c r="HT34" s="118"/>
      <c r="HU34" s="118"/>
      <c r="HV34" s="118"/>
      <c r="HW34" s="118"/>
      <c r="HX34" s="118"/>
      <c r="HY34" s="118"/>
      <c r="HZ34" s="118"/>
      <c r="IA34" s="118"/>
      <c r="IB34" s="118"/>
      <c r="IC34" s="118"/>
      <c r="ID34" s="118"/>
      <c r="IE34" s="118"/>
      <c r="IF34" s="118"/>
      <c r="IG34" s="118"/>
      <c r="IH34" s="118"/>
      <c r="II34" s="118"/>
      <c r="IJ34" s="118"/>
      <c r="IK34" s="118"/>
      <c r="IL34" s="118"/>
      <c r="IM34" s="118"/>
      <c r="IN34" s="118"/>
      <c r="IO34" s="118"/>
      <c r="IP34" s="118"/>
      <c r="IQ34" s="118"/>
      <c r="IR34" s="118"/>
      <c r="IS34" s="118"/>
      <c r="IT34" s="118"/>
      <c r="IU34" s="118"/>
    </row>
    <row r="35" spans="2:255" ht="17.25" customHeight="1" x14ac:dyDescent="0.25">
      <c r="B35" s="127"/>
      <c r="C35" s="128" t="s">
        <v>109</v>
      </c>
      <c r="D35" s="129">
        <f>PLANILHA!G99</f>
        <v>421752.43800000002</v>
      </c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</row>
    <row r="36" spans="2:255" ht="17.25" customHeight="1" x14ac:dyDescent="0.25">
      <c r="B36" s="127"/>
      <c r="C36" s="128" t="s">
        <v>110</v>
      </c>
      <c r="D36" s="129">
        <f>PLANILHA!G101</f>
        <v>536216.0496732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8"/>
    </row>
    <row r="37" spans="2:255" ht="12.75" customHeight="1" thickBot="1" x14ac:dyDescent="0.3">
      <c r="B37" s="130"/>
      <c r="C37" s="131"/>
      <c r="D37" s="132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3"/>
    </row>
  </sheetData>
  <mergeCells count="1">
    <mergeCell ref="C7:F7"/>
  </mergeCells>
  <conditionalFormatting sqref="E19:O36">
    <cfRule type="cellIs" dxfId="0" priority="1" stopIfTrue="1" operator="notEqual">
      <formula>0</formula>
    </cfRule>
  </conditionalFormatting>
  <printOptions horizontalCentered="1" verticalCentered="1"/>
  <pageMargins left="0.31496062992125984" right="0.27559055118110237" top="0.39370078740157483" bottom="0.47244094488188981" header="0.31496062992125984" footer="0.31496062992125984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</vt:lpstr>
      <vt:lpstr>CRONOGRAMA</vt:lpstr>
      <vt:lpstr>Plan3</vt:lpstr>
      <vt:lpstr>CRONOGRAMA!Area_de_impressao</vt:lpstr>
      <vt:lpstr>PLANILHA!Area_de_impressao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HALLAN MARQUES CAVALCANTE</dc:creator>
  <cp:lastModifiedBy>Fernanda de Alcantara Chagas</cp:lastModifiedBy>
  <cp:lastPrinted>2021-06-29T16:10:46Z</cp:lastPrinted>
  <dcterms:created xsi:type="dcterms:W3CDTF">2013-08-06T19:39:14Z</dcterms:created>
  <dcterms:modified xsi:type="dcterms:W3CDTF">2021-07-19T11:13:16Z</dcterms:modified>
</cp:coreProperties>
</file>